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FNADA Web" sheetId="1" r:id="rId1"/>
    <sheet name="Coll. Scol." sheetId="2" r:id="rId2"/>
    <sheet name="Ass. A. e T." sheetId="3" r:id="rId3"/>
    <sheet name="DSGA" sheetId="4" r:id="rId4"/>
    <sheet name="Doc. Mat-Ele" sheetId="5" r:id="rId5"/>
    <sheet name="Doc. Diplomati" sheetId="6" r:id="rId6"/>
    <sheet name="Doc. Sc. Sec. I grado" sheetId="7" r:id="rId7"/>
    <sheet name="Doc. Sc. Sec. II grado" sheetId="8" r:id="rId8"/>
    <sheet name="Grafici" sheetId="9" r:id="rId9"/>
    <sheet name="Tabelle" sheetId="10" r:id="rId10"/>
  </sheets>
  <definedNames>
    <definedName name="_xlnm.Print_Area" localSheetId="2">'Ass. A. e T.'!$A$1:$O$27</definedName>
    <definedName name="_xlnm.Print_Area" localSheetId="1">'Coll. Scol.'!$A$1:$O$27</definedName>
    <definedName name="_xlnm.Print_Area" localSheetId="4">'Doc. Mat-Ele'!$A$1:$N$27</definedName>
    <definedName name="_xlnm.Print_Area" localSheetId="6">'Doc. Sc. Sec. I grado'!$A$1:$N$27</definedName>
    <definedName name="_xlnm.Print_Area" localSheetId="7">'Doc. Sc. Sec. II grado'!$A$1:$N$27</definedName>
    <definedName name="_xlnm.Print_Area" localSheetId="3">'DSGA'!$A$1:$N$28</definedName>
    <definedName name="_xlnm.Print_Area" localSheetId="0">'FNADA Web'!$A$1:$A$21</definedName>
    <definedName name="_xlnm.Print_Area" localSheetId="8">'Grafici'!$A$1:$L$88</definedName>
    <definedName name="_xlnm.Print_Area" localSheetId="9">'Tabelle'!$A$1:$J$71</definedName>
  </definedNames>
  <calcPr fullCalcOnLoad="1"/>
</workbook>
</file>

<file path=xl/comments10.xml><?xml version="1.0" encoding="utf-8"?>
<comments xmlns="http://schemas.openxmlformats.org/spreadsheetml/2006/main">
  <authors>
    <author>LS Cuoco</author>
  </authors>
  <commentList>
    <comment ref="F68" authorId="0">
      <text>
        <r>
          <rPr>
            <b/>
            <sz val="8"/>
            <rFont val="Tahoma"/>
            <family val="0"/>
          </rPr>
          <t>1/12 dell'aumento dell'Indennità di Direzione</t>
        </r>
      </text>
    </comment>
  </commentList>
</comments>
</file>

<file path=xl/comments2.xml><?xml version="1.0" encoding="utf-8"?>
<comments xmlns="http://schemas.openxmlformats.org/spreadsheetml/2006/main">
  <authors>
    <author>Ministero dell'Istruzione</author>
    <author>Liceo Cuoco</author>
    <author>LS Cuoco</author>
  </authors>
  <commentList>
    <comment ref="J2" authorId="0">
      <text>
        <r>
          <rPr>
            <b/>
            <sz val="8"/>
            <rFont val="Tahoma"/>
            <family val="2"/>
          </rPr>
          <t>Selezionare la fascia stipendiale in godimento</t>
        </r>
      </text>
    </comment>
    <comment ref="K13" authorId="1">
      <text>
        <r>
          <rPr>
            <b/>
            <sz val="8"/>
            <rFont val="Tahoma"/>
            <family val="0"/>
          </rPr>
          <t>Aliquota modificabile</t>
        </r>
      </text>
    </comment>
    <comment ref="K4" authorId="2">
      <text>
        <r>
          <rPr>
            <b/>
            <sz val="8"/>
            <rFont val="Tahoma"/>
            <family val="0"/>
          </rPr>
          <t xml:space="preserve">SOLO per il Personale a T.D.
</t>
        </r>
        <r>
          <rPr>
            <sz val="8"/>
            <rFont val="Tahoma"/>
            <family val="2"/>
          </rPr>
          <t>Inserire i mesi di effettivo servizio</t>
        </r>
      </text>
    </comment>
  </commentList>
</comments>
</file>

<file path=xl/comments3.xml><?xml version="1.0" encoding="utf-8"?>
<comments xmlns="http://schemas.openxmlformats.org/spreadsheetml/2006/main">
  <authors>
    <author>Ministero dell'Istruzione</author>
    <author>Liceo Cuoco</author>
    <author>LS Cuoco</author>
  </authors>
  <commentList>
    <comment ref="J2" authorId="0">
      <text>
        <r>
          <rPr>
            <b/>
            <sz val="8"/>
            <rFont val="Tahoma"/>
            <family val="2"/>
          </rPr>
          <t>Selezionare la fascia stipendiale in godimento</t>
        </r>
      </text>
    </comment>
    <comment ref="K13" authorId="1">
      <text>
        <r>
          <rPr>
            <b/>
            <sz val="8"/>
            <rFont val="Tahoma"/>
            <family val="0"/>
          </rPr>
          <t>Aliquota modificabile</t>
        </r>
      </text>
    </comment>
    <comment ref="K4" authorId="2">
      <text>
        <r>
          <rPr>
            <b/>
            <sz val="8"/>
            <rFont val="Tahoma"/>
            <family val="0"/>
          </rPr>
          <t xml:space="preserve">SOLO per il Personale a T.D.
</t>
        </r>
        <r>
          <rPr>
            <sz val="8"/>
            <rFont val="Tahoma"/>
            <family val="2"/>
          </rPr>
          <t>Inserire i mesi di effettivo servizio</t>
        </r>
      </text>
    </comment>
  </commentList>
</comments>
</file>

<file path=xl/comments4.xml><?xml version="1.0" encoding="utf-8"?>
<comments xmlns="http://schemas.openxmlformats.org/spreadsheetml/2006/main">
  <authors>
    <author>Ministero dell'Istruzione</author>
    <author>Liceo Cuoco</author>
    <author>LS Cuoco</author>
  </authors>
  <commentList>
    <comment ref="J2" authorId="0">
      <text>
        <r>
          <rPr>
            <b/>
            <sz val="8"/>
            <rFont val="Tahoma"/>
            <family val="2"/>
          </rPr>
          <t>Selezionare la fascia stipendiale in godimento dopo la temporizzazione</t>
        </r>
      </text>
    </comment>
    <comment ref="K13" authorId="1">
      <text>
        <r>
          <rPr>
            <b/>
            <sz val="8"/>
            <rFont val="Tahoma"/>
            <family val="0"/>
          </rPr>
          <t>Aliquota modificabile</t>
        </r>
      </text>
    </comment>
    <comment ref="K4" authorId="2">
      <text>
        <r>
          <rPr>
            <b/>
            <sz val="8"/>
            <rFont val="Tahoma"/>
            <family val="0"/>
          </rPr>
          <t xml:space="preserve">SOLO per il Personale a T.D.
</t>
        </r>
        <r>
          <rPr>
            <sz val="8"/>
            <rFont val="Tahoma"/>
            <family val="2"/>
          </rPr>
          <t>Inserire i mesi di effettivo servizio</t>
        </r>
      </text>
    </comment>
    <comment ref="B15" authorId="1">
      <text>
        <r>
          <rPr>
            <b/>
            <sz val="8"/>
            <rFont val="Tahoma"/>
            <family val="0"/>
          </rPr>
          <t xml:space="preserve">Inserire n. Docenti in O.D.
</t>
        </r>
        <r>
          <rPr>
            <sz val="8"/>
            <rFont val="Tahoma"/>
            <family val="2"/>
          </rPr>
          <t>Importo NON rivalutato dal 1999</t>
        </r>
      </text>
    </comment>
  </commentList>
</comments>
</file>

<file path=xl/comments5.xml><?xml version="1.0" encoding="utf-8"?>
<comments xmlns="http://schemas.openxmlformats.org/spreadsheetml/2006/main">
  <authors>
    <author>Ministero dell'Istruzione</author>
    <author>Liceo Cuoco</author>
    <author>LS Cuoco</author>
  </authors>
  <commentList>
    <comment ref="J2" authorId="0">
      <text>
        <r>
          <rPr>
            <b/>
            <sz val="8"/>
            <rFont val="Tahoma"/>
            <family val="2"/>
          </rPr>
          <t>Selezionare la fascia stipendiale in godimento</t>
        </r>
      </text>
    </comment>
    <comment ref="K13" authorId="1">
      <text>
        <r>
          <rPr>
            <b/>
            <sz val="8"/>
            <rFont val="Tahoma"/>
            <family val="0"/>
          </rPr>
          <t>Aliquota modificabile</t>
        </r>
      </text>
    </comment>
    <comment ref="K4" authorId="2">
      <text>
        <r>
          <rPr>
            <b/>
            <sz val="8"/>
            <rFont val="Tahoma"/>
            <family val="0"/>
          </rPr>
          <t xml:space="preserve">SOLO per il Personale a T.D.
</t>
        </r>
        <r>
          <rPr>
            <sz val="8"/>
            <rFont val="Tahoma"/>
            <family val="2"/>
          </rPr>
          <t>Inserire i mesi di effettivo servizio</t>
        </r>
      </text>
    </comment>
  </commentList>
</comments>
</file>

<file path=xl/comments6.xml><?xml version="1.0" encoding="utf-8"?>
<comments xmlns="http://schemas.openxmlformats.org/spreadsheetml/2006/main">
  <authors>
    <author>Ministero dell'Istruzione</author>
    <author>Liceo Cuoco</author>
    <author>LS Cuoco</author>
  </authors>
  <commentList>
    <comment ref="J2" authorId="0">
      <text>
        <r>
          <rPr>
            <b/>
            <sz val="8"/>
            <rFont val="Tahoma"/>
            <family val="2"/>
          </rPr>
          <t>Selezionare la fascia stipendiale in godimento</t>
        </r>
      </text>
    </comment>
    <comment ref="K13" authorId="1">
      <text>
        <r>
          <rPr>
            <b/>
            <sz val="8"/>
            <rFont val="Tahoma"/>
            <family val="0"/>
          </rPr>
          <t>Aliquota modificabile</t>
        </r>
      </text>
    </comment>
    <comment ref="K4" authorId="2">
      <text>
        <r>
          <rPr>
            <b/>
            <sz val="8"/>
            <rFont val="Tahoma"/>
            <family val="0"/>
          </rPr>
          <t xml:space="preserve">SOLO per il Personale a T.D.
</t>
        </r>
        <r>
          <rPr>
            <sz val="8"/>
            <rFont val="Tahoma"/>
            <family val="2"/>
          </rPr>
          <t>Inserire i mesi di effettivo servizio</t>
        </r>
      </text>
    </comment>
  </commentList>
</comments>
</file>

<file path=xl/comments7.xml><?xml version="1.0" encoding="utf-8"?>
<comments xmlns="http://schemas.openxmlformats.org/spreadsheetml/2006/main">
  <authors>
    <author>Ministero dell'Istruzione</author>
    <author>Liceo Cuoco</author>
    <author>LS Cuoco</author>
  </authors>
  <commentList>
    <comment ref="J2" authorId="0">
      <text>
        <r>
          <rPr>
            <b/>
            <sz val="8"/>
            <rFont val="Tahoma"/>
            <family val="2"/>
          </rPr>
          <t>Selezionare la fascia stipendiale in godimento</t>
        </r>
      </text>
    </comment>
    <comment ref="K13" authorId="1">
      <text>
        <r>
          <rPr>
            <b/>
            <sz val="8"/>
            <rFont val="Tahoma"/>
            <family val="0"/>
          </rPr>
          <t>Aliquota modificabile</t>
        </r>
      </text>
    </comment>
    <comment ref="K4" authorId="2">
      <text>
        <r>
          <rPr>
            <b/>
            <sz val="8"/>
            <rFont val="Tahoma"/>
            <family val="0"/>
          </rPr>
          <t xml:space="preserve">SOLO per il Personale a T.D.
</t>
        </r>
        <r>
          <rPr>
            <sz val="8"/>
            <rFont val="Tahoma"/>
            <family val="2"/>
          </rPr>
          <t>Inserire i mesi di effettivo servizio</t>
        </r>
      </text>
    </comment>
  </commentList>
</comments>
</file>

<file path=xl/comments8.xml><?xml version="1.0" encoding="utf-8"?>
<comments xmlns="http://schemas.openxmlformats.org/spreadsheetml/2006/main">
  <authors>
    <author>Ministero dell'Istruzione</author>
    <author>Liceo Cuoco</author>
    <author>LS Cuoco</author>
  </authors>
  <commentList>
    <comment ref="J2" authorId="0">
      <text>
        <r>
          <rPr>
            <b/>
            <sz val="8"/>
            <rFont val="Tahoma"/>
            <family val="2"/>
          </rPr>
          <t>Selezionare la fascia stipendiale in godimento</t>
        </r>
      </text>
    </comment>
    <comment ref="K13" authorId="1">
      <text>
        <r>
          <rPr>
            <b/>
            <sz val="8"/>
            <rFont val="Tahoma"/>
            <family val="0"/>
          </rPr>
          <t>Aliquota modificabile</t>
        </r>
      </text>
    </comment>
    <comment ref="K4" authorId="2">
      <text>
        <r>
          <rPr>
            <b/>
            <sz val="8"/>
            <rFont val="Tahoma"/>
            <family val="0"/>
          </rPr>
          <t xml:space="preserve">SOLO per il Personale a T.D.
</t>
        </r>
        <r>
          <rPr>
            <sz val="8"/>
            <rFont val="Tahoma"/>
            <family val="2"/>
          </rPr>
          <t>Inserire i mesi di effettivo servizio</t>
        </r>
      </text>
    </comment>
  </commentList>
</comments>
</file>

<file path=xl/sharedStrings.xml><?xml version="1.0" encoding="utf-8"?>
<sst xmlns="http://schemas.openxmlformats.org/spreadsheetml/2006/main" count="963" uniqueCount="203">
  <si>
    <t>RPD</t>
  </si>
  <si>
    <t>IRPEF</t>
  </si>
  <si>
    <t>Imponibile</t>
  </si>
  <si>
    <t>Contributi</t>
  </si>
  <si>
    <t>Arretrati</t>
  </si>
  <si>
    <t>Stipendio</t>
  </si>
  <si>
    <t>CIA</t>
  </si>
  <si>
    <t>Ore aggiuntive</t>
  </si>
  <si>
    <t>Quanti aumenti ?</t>
  </si>
  <si>
    <t>Decorrenza</t>
  </si>
  <si>
    <t>fiscale</t>
  </si>
  <si>
    <t>Aumento</t>
  </si>
  <si>
    <t>Importo</t>
  </si>
  <si>
    <t>TABELLE</t>
  </si>
  <si>
    <t xml:space="preserve">da 0 a 2 </t>
  </si>
  <si>
    <t>da 3 a 8</t>
  </si>
  <si>
    <t>da 9 a 14</t>
  </si>
  <si>
    <t>da 15 a 20</t>
  </si>
  <si>
    <t>da 21 a 27</t>
  </si>
  <si>
    <t>da 28 a 34</t>
  </si>
  <si>
    <t>da 35</t>
  </si>
  <si>
    <t xml:space="preserve">Coll.Sc. </t>
  </si>
  <si>
    <t>C.S. Istr.</t>
  </si>
  <si>
    <t>Ass.A.T.</t>
  </si>
  <si>
    <t>DSGA</t>
  </si>
  <si>
    <t>Doc.M.E.</t>
  </si>
  <si>
    <t>Doc.Dipl.</t>
  </si>
  <si>
    <t>Doc.L.I gr.</t>
  </si>
  <si>
    <t>Doc.L.II gr.</t>
  </si>
  <si>
    <t>Tab F</t>
  </si>
  <si>
    <t>Tab E</t>
  </si>
  <si>
    <t>Tab D</t>
  </si>
  <si>
    <t>AUMENTI Retribuzione Professionale Docenti</t>
  </si>
  <si>
    <t>RPD al</t>
  </si>
  <si>
    <t>Aumenti dal</t>
  </si>
  <si>
    <t>Totale</t>
  </si>
  <si>
    <t>AUMENTI Compenso Individuale Accessorio</t>
  </si>
  <si>
    <t>C.I.A.</t>
  </si>
  <si>
    <t>Area B</t>
  </si>
  <si>
    <t>Area A</t>
  </si>
  <si>
    <t>docenti</t>
  </si>
  <si>
    <t>A.T.A.</t>
  </si>
  <si>
    <t>Coll. Scol.</t>
  </si>
  <si>
    <t xml:space="preserve">Collaboratore scolastico </t>
  </si>
  <si>
    <t>R.P.D.</t>
  </si>
  <si>
    <t>Aumenti</t>
  </si>
  <si>
    <t>LordI</t>
  </si>
  <si>
    <t>Netti</t>
  </si>
  <si>
    <t>Euro</t>
  </si>
  <si>
    <t>mensilità</t>
  </si>
  <si>
    <t>AUMENTI DAL 1/1/2004</t>
  </si>
  <si>
    <t>POSIZIONI STIPENDIALI DAL 1/1/2003</t>
  </si>
  <si>
    <t>Personale ATA</t>
  </si>
  <si>
    <t>Personale Docente</t>
  </si>
  <si>
    <t>da 0 a 14</t>
  </si>
  <si>
    <t>da 15 a 27</t>
  </si>
  <si>
    <t xml:space="preserve">da 28 </t>
  </si>
  <si>
    <t>Confronto fra AUMENTI DAL 1/1/2004 e AUMENTI DAL 1/1/2002</t>
  </si>
  <si>
    <t>Coord. A/T</t>
  </si>
  <si>
    <t>CCNL 24/7/03</t>
  </si>
  <si>
    <t>da 1/1/2006</t>
  </si>
  <si>
    <t>Ore fest./nott.</t>
  </si>
  <si>
    <t>una tantum</t>
  </si>
  <si>
    <t>Org. Diritto</t>
  </si>
  <si>
    <t>Imp. variabile</t>
  </si>
  <si>
    <t>2004-2005</t>
  </si>
  <si>
    <t>Ore Strumentali</t>
  </si>
  <si>
    <t>Aumenti II Biennio economico (2004-2005)</t>
  </si>
  <si>
    <r>
      <t xml:space="preserve">Inviate suggerimenti, miglioramenti e nuove versioni di questo file a </t>
    </r>
    <r>
      <rPr>
        <b/>
        <sz val="8"/>
        <rFont val="Arial"/>
        <family val="0"/>
      </rPr>
      <t xml:space="preserve">webmaster@fnada.it </t>
    </r>
  </si>
  <si>
    <t xml:space="preserve">Coll.Scol. </t>
  </si>
  <si>
    <t>Ass.Amm/Tecnici</t>
  </si>
  <si>
    <t>AUMENTI DAL 1/2/2005</t>
  </si>
  <si>
    <t>Confronto fra AUMENTI DAL 1/2/2005 e AUMENTI DAL 1/1/2003</t>
  </si>
  <si>
    <t>Confronto fra POSIZIONI STIPENDIAL DAL 1/2/2005 e POSIZIONI STIPENDIAL DAL 1/1/2003</t>
  </si>
  <si>
    <t>MEDIA</t>
  </si>
  <si>
    <t>al mese</t>
  </si>
  <si>
    <t>con RPD</t>
  </si>
  <si>
    <t>Una tantum</t>
  </si>
  <si>
    <t>ISTRUZIONI</t>
  </si>
  <si>
    <t>Personale TD</t>
  </si>
  <si>
    <t>Media ATA</t>
  </si>
  <si>
    <t>Media Doc.</t>
  </si>
  <si>
    <t>medio RPD</t>
  </si>
  <si>
    <t>Media aumenti</t>
  </si>
  <si>
    <t>Media arretrati</t>
  </si>
  <si>
    <t>TOTALE AUMENTI CCNL 2° Biennio economico</t>
  </si>
  <si>
    <t xml:space="preserve">Media </t>
  </si>
  <si>
    <t>RPD media</t>
  </si>
  <si>
    <t xml:space="preserve">TOTALE </t>
  </si>
  <si>
    <t>Aumenti medi mensili</t>
  </si>
  <si>
    <t>CCNL 2006-2009 Comparto Scuola</t>
  </si>
  <si>
    <t>I Biennio economico 2006-2007</t>
  </si>
  <si>
    <t>FNADA Web 2007</t>
  </si>
  <si>
    <t>Si ipotizza la corresponsione degli aumenti dal mese di Gennaio 2008,</t>
  </si>
  <si>
    <t>da 1/2/2007</t>
  </si>
  <si>
    <t>2006-2007</t>
  </si>
  <si>
    <t>Mesi di servizio nel 2006-2007</t>
  </si>
  <si>
    <r>
      <t xml:space="preserve">POSIZIONI STIPENDIALI DAL 31/12/2007 - </t>
    </r>
    <r>
      <rPr>
        <b/>
        <sz val="10"/>
        <rFont val="Arial"/>
        <family val="2"/>
      </rPr>
      <t>1/1/2008</t>
    </r>
  </si>
  <si>
    <t>Aumenti 1° Biennio economico (2006-2007)</t>
  </si>
  <si>
    <t>TOTALE AUMENTI CCNL 1° Biennio economico (2006-2007)</t>
  </si>
  <si>
    <t>Tab 4</t>
  </si>
  <si>
    <t>Tab 1c</t>
  </si>
  <si>
    <t>Tab 1b</t>
  </si>
  <si>
    <t>Tab 1a</t>
  </si>
  <si>
    <t>Tab 2</t>
  </si>
  <si>
    <t>Area D</t>
  </si>
  <si>
    <t>I.D./C.I.A.</t>
  </si>
  <si>
    <t>Tab. 3 e 9</t>
  </si>
  <si>
    <t>ID-CIA/RPD media</t>
  </si>
  <si>
    <t>Aumenti+u.t.</t>
  </si>
  <si>
    <t>Qualifiche</t>
  </si>
  <si>
    <t>Pers. ATA</t>
  </si>
  <si>
    <t>A regime</t>
  </si>
  <si>
    <t>AUMENTI dal 1/1/2006</t>
  </si>
  <si>
    <t>Ass.A. e T.</t>
  </si>
  <si>
    <t>da 1/1/06</t>
  </si>
  <si>
    <t>da 1/1/07</t>
  </si>
  <si>
    <t>Gradoni</t>
  </si>
  <si>
    <t>da 31/12/07</t>
  </si>
  <si>
    <t>da 1/1/2007</t>
  </si>
  <si>
    <t>Gradone</t>
  </si>
  <si>
    <t>Aumenti CCNL 2006-2009</t>
  </si>
  <si>
    <t>a regime</t>
  </si>
  <si>
    <t xml:space="preserve">1. In attuazione degli impegni assunti nel Protocollo tra Governo e </t>
  </si>
  <si>
    <t xml:space="preserve">sindacati del 29 maggio 2007, le parti si rincontreranno per la </t>
  </si>
  <si>
    <t xml:space="preserve">sottoscrizione dell’accordo relativo al riconoscimento dei benefici </t>
  </si>
  <si>
    <t xml:space="preserve">economici in ordine alla integrazione delle risorse contrattuali per </t>
  </si>
  <si>
    <r>
      <t xml:space="preserve">             L'</t>
    </r>
    <r>
      <rPr>
        <b/>
        <sz val="9"/>
        <rFont val="Arial"/>
        <family val="2"/>
      </rPr>
      <t>Art. 90</t>
    </r>
    <r>
      <rPr>
        <sz val="9"/>
        <rFont val="Arial"/>
        <family val="0"/>
      </rPr>
      <t xml:space="preserve"> del nuovo CCNL prevede:</t>
    </r>
  </si>
  <si>
    <r>
      <t>per l’anno 2008</t>
    </r>
    <r>
      <rPr>
        <i/>
        <sz val="10"/>
        <rFont val="Arial"/>
        <family val="2"/>
      </rPr>
      <t>, contenente gli appositi stanziamenti aggiuntivi.</t>
    </r>
  </si>
  <si>
    <t xml:space="preserve">2. Le risorse di cui al comma 1 saranno destinate ad attribuire </t>
  </si>
  <si>
    <r>
      <t>decorrenza febbraio 2007</t>
    </r>
    <r>
      <rPr>
        <i/>
        <sz val="10"/>
        <rFont val="Arial"/>
        <family val="2"/>
      </rPr>
      <t xml:space="preserve"> all’aumento stipendiale a regime </t>
    </r>
  </si>
  <si>
    <r>
      <t xml:space="preserve"> Indennità di direzione - </t>
    </r>
    <r>
      <rPr>
        <b/>
        <i/>
        <sz val="10"/>
        <rFont val="Arial"/>
        <family val="2"/>
      </rPr>
      <t>annuale</t>
    </r>
    <r>
      <rPr>
        <i/>
        <sz val="10"/>
        <rFont val="Arial"/>
        <family val="2"/>
      </rPr>
      <t xml:space="preserve"> -</t>
    </r>
  </si>
  <si>
    <r>
      <t xml:space="preserve">indicato nella Tabella 2 </t>
    </r>
    <r>
      <rPr>
        <b/>
        <sz val="10"/>
        <rFont val="Arial"/>
        <family val="2"/>
      </rPr>
      <t>(31/12/2007 N.d.R.)</t>
    </r>
  </si>
  <si>
    <t>anzianità di inquadramento 2006</t>
  </si>
  <si>
    <t>anzianità di inquadramento 2007</t>
  </si>
  <si>
    <t xml:space="preserve"> TOTALE LORDO </t>
  </si>
  <si>
    <t xml:space="preserve"> al mese, da Gennaio 2008</t>
  </si>
  <si>
    <t xml:space="preserve">vedi Art. 90 </t>
  </si>
  <si>
    <r>
      <t>N.B.</t>
    </r>
    <r>
      <rPr>
        <sz val="10"/>
        <rFont val="Arial"/>
        <family val="0"/>
      </rPr>
      <t xml:space="preserve"> - Si ipotizza la corresponsione degli arretrati a </t>
    </r>
    <r>
      <rPr>
        <b/>
        <u val="single"/>
        <sz val="10"/>
        <rFont val="Arial"/>
        <family val="2"/>
      </rPr>
      <t>Gennaio 2008</t>
    </r>
  </si>
  <si>
    <t>Compenso ex Art. 7 CCNL 7/12/2005</t>
  </si>
  <si>
    <t>Compenso ex Art. 50 CCNL 2006/2009</t>
  </si>
  <si>
    <t>Aumenti C.I.A.</t>
  </si>
  <si>
    <t>Aumenti Fondo di istituto</t>
  </si>
  <si>
    <t>da 1/1/2008</t>
  </si>
  <si>
    <t>AumentI St.+CIA</t>
  </si>
  <si>
    <t>aumento da definire con sequenza contrattuale</t>
  </si>
  <si>
    <t>Inserire i dati variabili SOLO nelle caselle a sfondo verde</t>
  </si>
  <si>
    <t>Qualifica</t>
  </si>
  <si>
    <t>= anzianità 0-2</t>
  </si>
  <si>
    <r>
      <t xml:space="preserve">il biennio 2006-2007, </t>
    </r>
    <r>
      <rPr>
        <i/>
        <u val="single"/>
        <sz val="10"/>
        <rFont val="Arial"/>
        <family val="2"/>
      </rPr>
      <t>non appena verrà approvata la legge finanziaria</t>
    </r>
  </si>
  <si>
    <t>Media Stipendio</t>
  </si>
  <si>
    <t>Media St.+CIA</t>
  </si>
  <si>
    <t xml:space="preserve">  s.e.&amp; o.</t>
  </si>
  <si>
    <t>Assistenti Amm./Tecnici</t>
  </si>
  <si>
    <t>Riepilogo</t>
  </si>
  <si>
    <t>Media St.+ CIA</t>
  </si>
  <si>
    <r>
      <t>N.B.</t>
    </r>
    <r>
      <rPr>
        <sz val="10"/>
        <rFont val="Arial"/>
        <family val="0"/>
      </rPr>
      <t xml:space="preserve"> - Si ipotizza la corresponsione degli arretrati a </t>
    </r>
    <r>
      <rPr>
        <b/>
        <u val="single"/>
        <sz val="10"/>
        <color indexed="10"/>
        <rFont val="Arial"/>
        <family val="2"/>
      </rPr>
      <t>Gennaio 2008</t>
    </r>
  </si>
  <si>
    <t>Direttori S.G.A.</t>
  </si>
  <si>
    <r>
      <t xml:space="preserve">Aumenti Indennità di </t>
    </r>
    <r>
      <rPr>
        <b/>
        <sz val="10"/>
        <color indexed="10"/>
        <rFont val="Arial"/>
        <family val="2"/>
      </rPr>
      <t>Direzione</t>
    </r>
  </si>
  <si>
    <t>Ind.Direzione</t>
  </si>
  <si>
    <t>Imp.Annuo</t>
  </si>
  <si>
    <t xml:space="preserve">  Aumento da definire con sequenza contrattuale</t>
  </si>
  <si>
    <t>Ind. Amm.ne</t>
  </si>
  <si>
    <t>Aumenti R.P.D.</t>
  </si>
  <si>
    <t>Media St.+ RPD</t>
  </si>
  <si>
    <t>Media St.+ ID</t>
  </si>
  <si>
    <t>Ore frontali Progetti</t>
  </si>
  <si>
    <t>Ore frontali Recupero</t>
  </si>
  <si>
    <t>Docenti Sc. Infanzia-Elem.</t>
  </si>
  <si>
    <t>ID - Quota DPSV</t>
  </si>
  <si>
    <t>ID - Quota scuola</t>
  </si>
  <si>
    <t>AumentI St. + RPD</t>
  </si>
  <si>
    <t>AumentI St. + ID</t>
  </si>
  <si>
    <t>Posizioni economiche</t>
  </si>
  <si>
    <t>Docenti Diplomati</t>
  </si>
  <si>
    <t>Docenti Sc. Sec. di I grado</t>
  </si>
  <si>
    <t>Docenti Sc. Sec. di II grado</t>
  </si>
  <si>
    <t>Mesi di servizio nel 2006</t>
  </si>
  <si>
    <r>
      <t>Selezionare il Foglio della propria qualifica e inserire l'</t>
    </r>
    <r>
      <rPr>
        <b/>
        <sz val="10"/>
        <rFont val="Arial"/>
        <family val="2"/>
      </rPr>
      <t>inquadramento per l'anno 2006 e 2007</t>
    </r>
    <r>
      <rPr>
        <sz val="10"/>
        <rFont val="Arial"/>
        <family val="0"/>
      </rPr>
      <t xml:space="preserve"> nelle caselle J3 e J4;</t>
    </r>
  </si>
  <si>
    <t>il dato è desumibile dagli statini di Gennaio 2006 e Gennaio 2007.</t>
  </si>
  <si>
    <t>prestati nel 2006 e 2007 nelle caselle da K5 a K9.</t>
  </si>
  <si>
    <t>o del 27% (DSGA e Docenti); il dato è comunque modificabile direttamente nella casella K13.</t>
  </si>
  <si>
    <r>
      <t xml:space="preserve">Il </t>
    </r>
    <r>
      <rPr>
        <b/>
        <sz val="10"/>
        <rFont val="Arial"/>
        <family val="2"/>
      </rPr>
      <t xml:space="preserve">Personale a T.D. </t>
    </r>
    <r>
      <rPr>
        <sz val="10"/>
        <rFont val="Arial"/>
        <family val="0"/>
      </rPr>
      <t xml:space="preserve">dovrà selezionare l'anzianità 0-2 per l'inquadramento 2006 e 2007 ed inserire i mesi di servizio </t>
    </r>
  </si>
  <si>
    <t>Doc.Sc.Inf./Elem.</t>
  </si>
  <si>
    <t>Docenti diplomati</t>
  </si>
  <si>
    <t>Doc.Sc.Sec. I Gr.</t>
  </si>
  <si>
    <t>Doc.Sc.Sec. II Gr.</t>
  </si>
  <si>
    <t>Solo retribuzione</t>
  </si>
  <si>
    <t>Retribuzione + CIA/RPD/Ind.Dir. DPSV</t>
  </si>
  <si>
    <t xml:space="preserve"> (*)</t>
  </si>
  <si>
    <t>Servizio a Gennaio 2007</t>
  </si>
  <si>
    <t>Nota</t>
  </si>
  <si>
    <t>Gli aumenti con decorrenza 31/12/2007 assorbono i precedenti</t>
  </si>
  <si>
    <t>Mesi di servizio da Febbraio 2007</t>
  </si>
  <si>
    <t>Ulteriori AUMENTI dal 1/1/2007 (Assorbono aumenti dal 1/1/2006)</t>
  </si>
  <si>
    <r>
      <t xml:space="preserve">Ulteriori AUMENTI dal 31/12/2007 - </t>
    </r>
    <r>
      <rPr>
        <b/>
        <sz val="10"/>
        <color indexed="10"/>
        <rFont val="Arial"/>
        <family val="2"/>
      </rPr>
      <t>con decorrenza 1/2/2007</t>
    </r>
    <r>
      <rPr>
        <sz val="10"/>
        <rFont val="Arial"/>
        <family val="2"/>
      </rPr>
      <t xml:space="preserve"> (Assorbono aumenti dal 1/1/2007)</t>
    </r>
  </si>
  <si>
    <t>con arretrati di 13 mensilità per il 2006 e 13 mensilità per il 2007 (incrementate da Febbraio 2007 con gli importi della Tabella 1c - decorrenza 31/12/2007)</t>
  </si>
  <si>
    <r>
      <t>(*) Non è considerata l'indennità di direzione (</t>
    </r>
    <r>
      <rPr>
        <i/>
        <sz val="10"/>
        <rFont val="Arial"/>
        <family val="2"/>
      </rPr>
      <t>parte variabile</t>
    </r>
    <r>
      <rPr>
        <sz val="10"/>
        <rFont val="Arial"/>
        <family val="0"/>
      </rPr>
      <t>), che è a carico dell'istituzione scolastica</t>
    </r>
  </si>
  <si>
    <r>
      <t xml:space="preserve">POSIZIONI STIPENDIALI dal 31/12/2007 - </t>
    </r>
    <r>
      <rPr>
        <b/>
        <sz val="10"/>
        <color indexed="10"/>
        <rFont val="Arial"/>
        <family val="2"/>
      </rPr>
      <t>con decorrenza 1/2/2007</t>
    </r>
  </si>
  <si>
    <r>
      <t xml:space="preserve">Il </t>
    </r>
    <r>
      <rPr>
        <b/>
        <sz val="10"/>
        <rFont val="Arial"/>
        <family val="2"/>
      </rPr>
      <t>calcolo del Netto</t>
    </r>
    <r>
      <rPr>
        <sz val="10"/>
        <rFont val="Arial"/>
        <family val="0"/>
      </rPr>
      <t xml:space="preserve"> è </t>
    </r>
    <r>
      <rPr>
        <b/>
        <i/>
        <sz val="10"/>
        <color indexed="10"/>
        <rFont val="Arial"/>
        <family val="2"/>
      </rPr>
      <t>approssimativo</t>
    </r>
    <r>
      <rPr>
        <sz val="10"/>
        <rFont val="Arial"/>
        <family val="0"/>
      </rPr>
      <t xml:space="preserve"> e prevede un'aliquota fiscale del 23% (Coll. Scol. e Ass. Amm./Tecnici)</t>
    </r>
  </si>
  <si>
    <t>Coord.Amm./Tecn.</t>
  </si>
  <si>
    <t>Ipotesi CCNL
2006-2009</t>
  </si>
  <si>
    <t>Ver. Beta2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</si>
</sst>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_-;\-* #,##0.0_-;_-* &quot;-&quot;??_-;_-@_-"/>
    <numFmt numFmtId="173" formatCode="_-* #,##0_-;\-* #,##0_-;_-* &quot;-&quot;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[$€-2]\ #,##0.00"/>
    <numFmt numFmtId="179" formatCode="&quot;L.&quot;\ #,##0.00"/>
    <numFmt numFmtId="180" formatCode="_-[$€-2]\ * #,##0.00_-;\-[$€-2]\ * #,##0.00_-;_-[$€-2]\ * &quot;-&quot;??_-"/>
    <numFmt numFmtId="181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22"/>
      <name val="Arial"/>
      <family val="2"/>
    </font>
    <font>
      <b/>
      <i/>
      <sz val="16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b/>
      <i/>
      <sz val="8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21"/>
      <name val="Arial"/>
      <family val="2"/>
    </font>
    <font>
      <b/>
      <sz val="8"/>
      <name val="Tahoma"/>
      <family val="0"/>
    </font>
    <font>
      <sz val="8"/>
      <color indexed="10"/>
      <name val="Arial"/>
      <family val="0"/>
    </font>
    <font>
      <sz val="16.75"/>
      <name val="Arial"/>
      <family val="0"/>
    </font>
    <font>
      <b/>
      <sz val="13.5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</font>
    <font>
      <b/>
      <sz val="22"/>
      <color indexed="10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16.25"/>
      <name val="Arial"/>
      <family val="0"/>
    </font>
    <font>
      <sz val="17"/>
      <name val="Arial"/>
      <family val="0"/>
    </font>
    <font>
      <b/>
      <sz val="13.75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i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3" fontId="0" fillId="0" borderId="3" xfId="0" applyNumberFormat="1" applyBorder="1" applyAlignment="1">
      <alignment/>
    </xf>
    <xf numFmtId="43" fontId="0" fillId="0" borderId="4" xfId="0" applyNumberFormat="1" applyBorder="1" applyAlignment="1">
      <alignment/>
    </xf>
    <xf numFmtId="43" fontId="0" fillId="0" borderId="5" xfId="0" applyNumberFormat="1" applyBorder="1" applyAlignment="1">
      <alignment/>
    </xf>
    <xf numFmtId="43" fontId="0" fillId="0" borderId="6" xfId="0" applyNumberFormat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43" fontId="0" fillId="0" borderId="1" xfId="0" applyNumberFormat="1" applyBorder="1" applyAlignment="1">
      <alignment/>
    </xf>
    <xf numFmtId="43" fontId="0" fillId="0" borderId="2" xfId="0" applyNumberFormat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43" fontId="0" fillId="0" borderId="12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18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26" xfId="0" applyNumberFormat="1" applyBorder="1" applyAlignment="1">
      <alignment/>
    </xf>
    <xf numFmtId="43" fontId="0" fillId="0" borderId="27" xfId="0" applyNumberFormat="1" applyBorder="1" applyAlignment="1">
      <alignment/>
    </xf>
    <xf numFmtId="43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71" fontId="0" fillId="0" borderId="5" xfId="19" applyNumberFormat="1" applyBorder="1" applyAlignment="1">
      <alignment/>
    </xf>
    <xf numFmtId="0" fontId="0" fillId="0" borderId="10" xfId="0" applyBorder="1" applyAlignment="1">
      <alignment/>
    </xf>
    <xf numFmtId="43" fontId="6" fillId="0" borderId="3" xfId="0" applyNumberFormat="1" applyFont="1" applyBorder="1" applyAlignment="1">
      <alignment/>
    </xf>
    <xf numFmtId="43" fontId="6" fillId="0" borderId="5" xfId="0" applyNumberFormat="1" applyFont="1" applyBorder="1" applyAlignment="1">
      <alignment/>
    </xf>
    <xf numFmtId="0" fontId="12" fillId="0" borderId="0" xfId="0" applyFont="1" applyAlignment="1">
      <alignment/>
    </xf>
    <xf numFmtId="43" fontId="0" fillId="0" borderId="33" xfId="0" applyNumberFormat="1" applyBorder="1" applyAlignment="1">
      <alignment/>
    </xf>
    <xf numFmtId="171" fontId="0" fillId="0" borderId="5" xfId="19" applyNumberFormat="1" applyFill="1" applyBorder="1" applyAlignment="1">
      <alignment/>
    </xf>
    <xf numFmtId="171" fontId="0" fillId="0" borderId="30" xfId="19" applyNumberFormat="1" applyFill="1" applyBorder="1" applyAlignment="1">
      <alignment/>
    </xf>
    <xf numFmtId="0" fontId="2" fillId="3" borderId="34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1" fontId="0" fillId="0" borderId="14" xfId="19" applyNumberFormat="1" applyBorder="1" applyAlignment="1">
      <alignment/>
    </xf>
    <xf numFmtId="0" fontId="0" fillId="0" borderId="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71" fontId="0" fillId="0" borderId="13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 horizontal="center"/>
    </xf>
    <xf numFmtId="0" fontId="11" fillId="0" borderId="0" xfId="0" applyFont="1" applyAlignment="1">
      <alignment/>
    </xf>
    <xf numFmtId="14" fontId="14" fillId="0" borderId="27" xfId="0" applyNumberFormat="1" applyFont="1" applyBorder="1" applyAlignment="1">
      <alignment horizontal="center"/>
    </xf>
    <xf numFmtId="14" fontId="14" fillId="0" borderId="36" xfId="0" applyNumberFormat="1" applyFont="1" applyBorder="1" applyAlignment="1">
      <alignment horizontal="center"/>
    </xf>
    <xf numFmtId="14" fontId="14" fillId="0" borderId="38" xfId="0" applyNumberFormat="1" applyFont="1" applyBorder="1" applyAlignment="1">
      <alignment horizontal="center"/>
    </xf>
    <xf numFmtId="14" fontId="14" fillId="0" borderId="39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/>
    </xf>
    <xf numFmtId="43" fontId="14" fillId="0" borderId="4" xfId="0" applyNumberFormat="1" applyFont="1" applyBorder="1" applyAlignment="1">
      <alignment/>
    </xf>
    <xf numFmtId="43" fontId="14" fillId="0" borderId="5" xfId="0" applyNumberFormat="1" applyFont="1" applyBorder="1" applyAlignment="1">
      <alignment/>
    </xf>
    <xf numFmtId="43" fontId="14" fillId="0" borderId="6" xfId="0" applyNumberFormat="1" applyFont="1" applyBorder="1" applyAlignment="1">
      <alignment/>
    </xf>
    <xf numFmtId="0" fontId="15" fillId="0" borderId="11" xfId="0" applyFont="1" applyBorder="1" applyAlignment="1">
      <alignment horizontal="left"/>
    </xf>
    <xf numFmtId="0" fontId="0" fillId="0" borderId="40" xfId="0" applyBorder="1" applyAlignment="1">
      <alignment/>
    </xf>
    <xf numFmtId="0" fontId="10" fillId="2" borderId="40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9" xfId="0" applyFill="1" applyBorder="1" applyAlignment="1">
      <alignment horizontal="center"/>
    </xf>
    <xf numFmtId="43" fontId="0" fillId="4" borderId="3" xfId="0" applyNumberFormat="1" applyFill="1" applyBorder="1" applyAlignment="1">
      <alignment/>
    </xf>
    <xf numFmtId="43" fontId="0" fillId="4" borderId="5" xfId="0" applyNumberFormat="1" applyFill="1" applyBorder="1" applyAlignment="1">
      <alignment/>
    </xf>
    <xf numFmtId="43" fontId="6" fillId="4" borderId="3" xfId="0" applyNumberFormat="1" applyFont="1" applyFill="1" applyBorder="1" applyAlignment="1">
      <alignment/>
    </xf>
    <xf numFmtId="43" fontId="6" fillId="4" borderId="5" xfId="0" applyNumberFormat="1" applyFont="1" applyFill="1" applyBorder="1" applyAlignment="1">
      <alignment/>
    </xf>
    <xf numFmtId="43" fontId="0" fillId="4" borderId="4" xfId="0" applyNumberFormat="1" applyFill="1" applyBorder="1" applyAlignment="1">
      <alignment/>
    </xf>
    <xf numFmtId="43" fontId="0" fillId="4" borderId="6" xfId="0" applyNumberFormat="1" applyFill="1" applyBorder="1" applyAlignment="1">
      <alignment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4" xfId="0" applyBorder="1" applyAlignment="1">
      <alignment horizontal="centerContinuous"/>
    </xf>
    <xf numFmtId="43" fontId="0" fillId="0" borderId="3" xfId="0" applyNumberFormat="1" applyFill="1" applyBorder="1" applyAlignment="1">
      <alignment/>
    </xf>
    <xf numFmtId="43" fontId="6" fillId="0" borderId="3" xfId="0" applyNumberFormat="1" applyFont="1" applyFill="1" applyBorder="1" applyAlignment="1">
      <alignment/>
    </xf>
    <xf numFmtId="43" fontId="0" fillId="0" borderId="4" xfId="0" applyNumberFormat="1" applyFill="1" applyBorder="1" applyAlignment="1">
      <alignment/>
    </xf>
    <xf numFmtId="43" fontId="0" fillId="0" borderId="5" xfId="0" applyNumberFormat="1" applyFill="1" applyBorder="1" applyAlignment="1">
      <alignment/>
    </xf>
    <xf numFmtId="43" fontId="6" fillId="0" borderId="5" xfId="0" applyNumberFormat="1" applyFont="1" applyFill="1" applyBorder="1" applyAlignment="1">
      <alignment/>
    </xf>
    <xf numFmtId="43" fontId="0" fillId="0" borderId="6" xfId="0" applyNumberFormat="1" applyFill="1" applyBorder="1" applyAlignment="1">
      <alignment/>
    </xf>
    <xf numFmtId="43" fontId="14" fillId="4" borderId="3" xfId="0" applyNumberFormat="1" applyFont="1" applyFill="1" applyBorder="1" applyAlignment="1">
      <alignment/>
    </xf>
    <xf numFmtId="43" fontId="14" fillId="4" borderId="5" xfId="0" applyNumberFormat="1" applyFont="1" applyFill="1" applyBorder="1" applyAlignment="1">
      <alignment/>
    </xf>
    <xf numFmtId="43" fontId="0" fillId="4" borderId="18" xfId="0" applyNumberFormat="1" applyFill="1" applyBorder="1" applyAlignment="1">
      <alignment/>
    </xf>
    <xf numFmtId="43" fontId="0" fillId="4" borderId="19" xfId="0" applyNumberFormat="1" applyFill="1" applyBorder="1" applyAlignment="1">
      <alignment/>
    </xf>
    <xf numFmtId="43" fontId="0" fillId="4" borderId="20" xfId="0" applyNumberFormat="1" applyFill="1" applyBorder="1" applyAlignment="1">
      <alignment/>
    </xf>
    <xf numFmtId="43" fontId="0" fillId="4" borderId="13" xfId="0" applyNumberFormat="1" applyFill="1" applyBorder="1" applyAlignment="1">
      <alignment/>
    </xf>
    <xf numFmtId="43" fontId="0" fillId="4" borderId="1" xfId="0" applyNumberFormat="1" applyFill="1" applyBorder="1" applyAlignment="1">
      <alignment/>
    </xf>
    <xf numFmtId="43" fontId="0" fillId="4" borderId="2" xfId="0" applyNumberFormat="1" applyFill="1" applyBorder="1" applyAlignment="1">
      <alignment/>
    </xf>
    <xf numFmtId="43" fontId="14" fillId="4" borderId="4" xfId="0" applyNumberFormat="1" applyFont="1" applyFill="1" applyBorder="1" applyAlignment="1">
      <alignment/>
    </xf>
    <xf numFmtId="43" fontId="14" fillId="4" borderId="6" xfId="0" applyNumberFormat="1" applyFont="1" applyFill="1" applyBorder="1" applyAlignment="1">
      <alignment/>
    </xf>
    <xf numFmtId="0" fontId="19" fillId="0" borderId="0" xfId="0" applyFont="1" applyAlignment="1">
      <alignment horizontal="left"/>
    </xf>
    <xf numFmtId="43" fontId="0" fillId="0" borderId="3" xfId="18" applyBorder="1" applyAlignment="1">
      <alignment/>
    </xf>
    <xf numFmtId="43" fontId="0" fillId="0" borderId="45" xfId="18" applyBorder="1" applyAlignment="1">
      <alignment/>
    </xf>
    <xf numFmtId="43" fontId="0" fillId="0" borderId="27" xfId="18" applyBorder="1" applyAlignment="1">
      <alignment/>
    </xf>
    <xf numFmtId="0" fontId="18" fillId="0" borderId="36" xfId="0" applyFont="1" applyBorder="1" applyAlignment="1">
      <alignment horizontal="center"/>
    </xf>
    <xf numFmtId="171" fontId="2" fillId="0" borderId="12" xfId="19" applyNumberFormat="1" applyFont="1" applyBorder="1" applyAlignment="1">
      <alignment/>
    </xf>
    <xf numFmtId="171" fontId="2" fillId="0" borderId="6" xfId="19" applyNumberFormat="1" applyFont="1" applyBorder="1" applyAlignment="1">
      <alignment/>
    </xf>
    <xf numFmtId="0" fontId="0" fillId="0" borderId="46" xfId="0" applyBorder="1" applyAlignment="1">
      <alignment/>
    </xf>
    <xf numFmtId="43" fontId="0" fillId="0" borderId="47" xfId="0" applyNumberFormat="1" applyBorder="1" applyAlignment="1">
      <alignment/>
    </xf>
    <xf numFmtId="43" fontId="2" fillId="0" borderId="48" xfId="18" applyFont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1" fontId="0" fillId="0" borderId="14" xfId="19" applyNumberFormat="1" applyFont="1" applyFill="1" applyBorder="1" applyAlignment="1">
      <alignment horizontal="centerContinuous"/>
    </xf>
    <xf numFmtId="0" fontId="11" fillId="0" borderId="1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30" fillId="4" borderId="20" xfId="0" applyFont="1" applyFill="1" applyBorder="1" applyAlignment="1" applyProtection="1">
      <alignment horizontal="center"/>
      <protection locked="0"/>
    </xf>
    <xf numFmtId="9" fontId="30" fillId="4" borderId="49" xfId="0" applyNumberFormat="1" applyFont="1" applyFill="1" applyBorder="1" applyAlignment="1">
      <alignment horizontal="center"/>
    </xf>
    <xf numFmtId="0" fontId="30" fillId="4" borderId="26" xfId="0" applyFont="1" applyFill="1" applyBorder="1" applyAlignment="1" applyProtection="1">
      <alignment horizontal="center"/>
      <protection locked="0"/>
    </xf>
    <xf numFmtId="0" fontId="30" fillId="4" borderId="18" xfId="0" applyFont="1" applyFill="1" applyBorder="1" applyAlignment="1" applyProtection="1">
      <alignment horizontal="center"/>
      <protection locked="0"/>
    </xf>
    <xf numFmtId="43" fontId="0" fillId="0" borderId="0" xfId="0" applyNumberFormat="1" applyAlignment="1">
      <alignment/>
    </xf>
    <xf numFmtId="0" fontId="14" fillId="0" borderId="2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0" fillId="0" borderId="22" xfId="0" applyBorder="1" applyAlignment="1">
      <alignment/>
    </xf>
    <xf numFmtId="43" fontId="0" fillId="0" borderId="45" xfId="0" applyNumberFormat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3" xfId="0" applyFill="1" applyBorder="1" applyAlignment="1">
      <alignment/>
    </xf>
    <xf numFmtId="43" fontId="2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73" fontId="0" fillId="0" borderId="0" xfId="18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43" fontId="1" fillId="0" borderId="0" xfId="18" applyFont="1" applyBorder="1" applyAlignment="1">
      <alignment/>
    </xf>
    <xf numFmtId="43" fontId="0" fillId="0" borderId="0" xfId="18" applyBorder="1" applyAlignment="1">
      <alignment/>
    </xf>
    <xf numFmtId="0" fontId="0" fillId="0" borderId="0" xfId="0" applyBorder="1" applyAlignment="1">
      <alignment horizontal="right"/>
    </xf>
    <xf numFmtId="1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0" fontId="34" fillId="0" borderId="3" xfId="0" applyFont="1" applyFill="1" applyBorder="1" applyAlignment="1">
      <alignment horizontal="center"/>
    </xf>
    <xf numFmtId="0" fontId="0" fillId="5" borderId="3" xfId="0" applyFill="1" applyBorder="1" applyAlignment="1">
      <alignment/>
    </xf>
    <xf numFmtId="43" fontId="0" fillId="5" borderId="3" xfId="0" applyNumberFormat="1" applyFill="1" applyBorder="1" applyAlignment="1">
      <alignment/>
    </xf>
    <xf numFmtId="0" fontId="18" fillId="0" borderId="0" xfId="0" applyFont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2" fillId="5" borderId="0" xfId="0" applyFont="1" applyFill="1" applyAlignment="1">
      <alignment horizontal="left" indent="2"/>
    </xf>
    <xf numFmtId="0" fontId="0" fillId="5" borderId="0" xfId="0" applyFill="1" applyAlignment="1">
      <alignment horizontal="left" indent="2"/>
    </xf>
    <xf numFmtId="0" fontId="1" fillId="5" borderId="0" xfId="0" applyFont="1" applyFill="1" applyAlignment="1">
      <alignment horizontal="center"/>
    </xf>
    <xf numFmtId="43" fontId="0" fillId="0" borderId="0" xfId="0" applyNumberFormat="1" applyBorder="1" applyAlignment="1">
      <alignment/>
    </xf>
    <xf numFmtId="43" fontId="6" fillId="0" borderId="0" xfId="0" applyNumberFormat="1" applyFont="1" applyBorder="1" applyAlignment="1">
      <alignment/>
    </xf>
    <xf numFmtId="43" fontId="0" fillId="2" borderId="0" xfId="0" applyNumberFormat="1" applyFill="1" applyBorder="1" applyAlignment="1">
      <alignment/>
    </xf>
    <xf numFmtId="43" fontId="6" fillId="2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4" fontId="14" fillId="0" borderId="24" xfId="0" applyNumberFormat="1" applyFont="1" applyBorder="1" applyAlignment="1" quotePrefix="1">
      <alignment horizontal="center"/>
    </xf>
    <xf numFmtId="0" fontId="0" fillId="0" borderId="14" xfId="0" applyFill="1" applyBorder="1" applyAlignment="1">
      <alignment horizontal="right"/>
    </xf>
    <xf numFmtId="43" fontId="0" fillId="0" borderId="3" xfId="0" applyNumberFormat="1" applyBorder="1" applyAlignment="1">
      <alignment horizontal="center"/>
    </xf>
    <xf numFmtId="43" fontId="0" fillId="4" borderId="15" xfId="0" applyNumberFormat="1" applyFill="1" applyBorder="1" applyAlignment="1">
      <alignment/>
    </xf>
    <xf numFmtId="43" fontId="0" fillId="4" borderId="17" xfId="0" applyNumberFormat="1" applyFill="1" applyBorder="1" applyAlignment="1">
      <alignment/>
    </xf>
    <xf numFmtId="0" fontId="0" fillId="3" borderId="9" xfId="0" applyFill="1" applyBorder="1" applyAlignment="1">
      <alignment horizontal="left"/>
    </xf>
    <xf numFmtId="0" fontId="0" fillId="3" borderId="34" xfId="0" applyFont="1" applyFill="1" applyBorder="1" applyAlignment="1">
      <alignment horizontal="left"/>
    </xf>
    <xf numFmtId="0" fontId="34" fillId="0" borderId="7" xfId="0" applyFont="1" applyFill="1" applyBorder="1" applyAlignment="1">
      <alignment horizontal="centerContinuous"/>
    </xf>
    <xf numFmtId="43" fontId="0" fillId="0" borderId="3" xfId="18" applyBorder="1" applyAlignment="1">
      <alignment horizontal="center"/>
    </xf>
    <xf numFmtId="0" fontId="35" fillId="5" borderId="3" xfId="0" applyFont="1" applyFill="1" applyBorder="1" applyAlignment="1">
      <alignment horizontal="center"/>
    </xf>
    <xf numFmtId="43" fontId="12" fillId="5" borderId="3" xfId="0" applyNumberFormat="1" applyFont="1" applyFill="1" applyBorder="1" applyAlignment="1">
      <alignment/>
    </xf>
    <xf numFmtId="0" fontId="14" fillId="0" borderId="4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Alignment="1">
      <alignment/>
    </xf>
    <xf numFmtId="0" fontId="0" fillId="0" borderId="26" xfId="0" applyBorder="1" applyAlignment="1">
      <alignment horizontal="left"/>
    </xf>
    <xf numFmtId="14" fontId="14" fillId="0" borderId="24" xfId="0" applyNumberFormat="1" applyFont="1" applyBorder="1" applyAlignment="1">
      <alignment horizontal="center"/>
    </xf>
    <xf numFmtId="0" fontId="34" fillId="0" borderId="26" xfId="0" applyFont="1" applyFill="1" applyBorder="1" applyAlignment="1">
      <alignment horizontal="centerContinuous"/>
    </xf>
    <xf numFmtId="0" fontId="2" fillId="5" borderId="9" xfId="0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2" fillId="6" borderId="11" xfId="0" applyFont="1" applyFill="1" applyBorder="1" applyAlignment="1">
      <alignment horizontal="centerContinuous"/>
    </xf>
    <xf numFmtId="0" fontId="2" fillId="0" borderId="27" xfId="0" applyFont="1" applyBorder="1" applyAlignment="1">
      <alignment/>
    </xf>
    <xf numFmtId="0" fontId="9" fillId="0" borderId="0" xfId="0" applyFont="1" applyAlignment="1">
      <alignment horizontal="left"/>
    </xf>
    <xf numFmtId="43" fontId="0" fillId="0" borderId="30" xfId="0" applyNumberFormat="1" applyBorder="1" applyAlignment="1">
      <alignment/>
    </xf>
    <xf numFmtId="0" fontId="0" fillId="6" borderId="11" xfId="0" applyFill="1" applyBorder="1" applyAlignment="1">
      <alignment horizontal="centerContinuous"/>
    </xf>
    <xf numFmtId="43" fontId="0" fillId="0" borderId="25" xfId="0" applyNumberFormat="1" applyBorder="1" applyAlignment="1">
      <alignment/>
    </xf>
    <xf numFmtId="171" fontId="0" fillId="0" borderId="3" xfId="19" applyNumberFormat="1" applyFill="1" applyBorder="1" applyAlignment="1">
      <alignment/>
    </xf>
    <xf numFmtId="0" fontId="30" fillId="4" borderId="19" xfId="0" applyFont="1" applyFill="1" applyBorder="1" applyAlignment="1" applyProtection="1">
      <alignment horizontal="center"/>
      <protection locked="0"/>
    </xf>
    <xf numFmtId="171" fontId="0" fillId="0" borderId="6" xfId="19" applyNumberFormat="1" applyBorder="1" applyAlignment="1">
      <alignment/>
    </xf>
    <xf numFmtId="43" fontId="0" fillId="0" borderId="31" xfId="0" applyNumberFormat="1" applyBorder="1" applyAlignment="1">
      <alignment/>
    </xf>
    <xf numFmtId="43" fontId="0" fillId="0" borderId="41" xfId="0" applyNumberFormat="1" applyBorder="1" applyAlignment="1">
      <alignment/>
    </xf>
    <xf numFmtId="43" fontId="0" fillId="0" borderId="49" xfId="0" applyNumberFormat="1" applyBorder="1" applyAlignment="1">
      <alignment/>
    </xf>
    <xf numFmtId="43" fontId="12" fillId="0" borderId="48" xfId="0" applyNumberFormat="1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6" borderId="10" xfId="0" applyFont="1" applyFill="1" applyBorder="1" applyAlignment="1">
      <alignment horizontal="centerContinuous"/>
    </xf>
    <xf numFmtId="0" fontId="0" fillId="6" borderId="34" xfId="0" applyFill="1" applyBorder="1" applyAlignment="1">
      <alignment horizontal="centerContinuous"/>
    </xf>
    <xf numFmtId="14" fontId="14" fillId="0" borderId="26" xfId="0" applyNumberFormat="1" applyFont="1" applyBorder="1" applyAlignment="1">
      <alignment horizontal="center"/>
    </xf>
    <xf numFmtId="14" fontId="14" fillId="0" borderId="28" xfId="0" applyNumberFormat="1" applyFont="1" applyBorder="1" applyAlignment="1">
      <alignment horizontal="center"/>
    </xf>
    <xf numFmtId="14" fontId="14" fillId="0" borderId="30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14" fontId="14" fillId="0" borderId="9" xfId="0" applyNumberFormat="1" applyFont="1" applyBorder="1" applyAlignment="1">
      <alignment horizontal="center"/>
    </xf>
    <xf numFmtId="0" fontId="2" fillId="0" borderId="50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4" fillId="0" borderId="53" xfId="0" applyFont="1" applyFill="1" applyBorder="1" applyAlignment="1">
      <alignment/>
    </xf>
    <xf numFmtId="0" fontId="0" fillId="0" borderId="54" xfId="0" applyBorder="1" applyAlignment="1">
      <alignment horizontal="center"/>
    </xf>
    <xf numFmtId="0" fontId="20" fillId="0" borderId="53" xfId="0" applyNumberFormat="1" applyFont="1" applyBorder="1" applyAlignment="1">
      <alignment/>
    </xf>
    <xf numFmtId="0" fontId="0" fillId="0" borderId="54" xfId="0" applyBorder="1" applyAlignment="1">
      <alignment/>
    </xf>
    <xf numFmtId="0" fontId="20" fillId="0" borderId="53" xfId="0" applyFont="1" applyBorder="1" applyAlignment="1">
      <alignment/>
    </xf>
    <xf numFmtId="0" fontId="19" fillId="0" borderId="53" xfId="0" applyFont="1" applyBorder="1" applyAlignment="1">
      <alignment/>
    </xf>
    <xf numFmtId="0" fontId="20" fillId="0" borderId="55" xfId="0" applyFont="1" applyBorder="1" applyAlignment="1">
      <alignment/>
    </xf>
    <xf numFmtId="0" fontId="0" fillId="0" borderId="56" xfId="0" applyBorder="1" applyAlignment="1">
      <alignment/>
    </xf>
    <xf numFmtId="0" fontId="36" fillId="0" borderId="53" xfId="0" applyFont="1" applyBorder="1" applyAlignment="1">
      <alignment/>
    </xf>
    <xf numFmtId="43" fontId="0" fillId="0" borderId="30" xfId="0" applyNumberFormat="1" applyFont="1" applyBorder="1" applyAlignment="1">
      <alignment horizontal="centerContinuous"/>
    </xf>
    <xf numFmtId="0" fontId="0" fillId="0" borderId="57" xfId="0" applyBorder="1" applyAlignment="1">
      <alignment/>
    </xf>
    <xf numFmtId="0" fontId="0" fillId="2" borderId="0" xfId="0" applyFill="1" applyBorder="1" applyAlignment="1">
      <alignment horizontal="center"/>
    </xf>
    <xf numFmtId="43" fontId="2" fillId="2" borderId="48" xfId="0" applyNumberFormat="1" applyFont="1" applyFill="1" applyBorder="1" applyAlignment="1">
      <alignment/>
    </xf>
    <xf numFmtId="0" fontId="2" fillId="0" borderId="58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0" fillId="4" borderId="30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2" fillId="3" borderId="48" xfId="0" applyFont="1" applyFill="1" applyBorder="1" applyAlignment="1">
      <alignment horizontal="center"/>
    </xf>
    <xf numFmtId="0" fontId="2" fillId="0" borderId="59" xfId="0" applyFont="1" applyBorder="1" applyAlignment="1">
      <alignment horizontal="right"/>
    </xf>
    <xf numFmtId="43" fontId="0" fillId="0" borderId="33" xfId="18" applyBorder="1" applyAlignment="1">
      <alignment/>
    </xf>
    <xf numFmtId="43" fontId="0" fillId="0" borderId="6" xfId="18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40" xfId="0" applyFill="1" applyBorder="1" applyAlignment="1">
      <alignment/>
    </xf>
    <xf numFmtId="0" fontId="0" fillId="7" borderId="36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8" xfId="0" applyFill="1" applyBorder="1" applyAlignment="1">
      <alignment horizontal="centerContinuous"/>
    </xf>
    <xf numFmtId="0" fontId="0" fillId="7" borderId="29" xfId="0" applyFill="1" applyBorder="1" applyAlignment="1">
      <alignment horizontal="centerContinuous"/>
    </xf>
    <xf numFmtId="0" fontId="0" fillId="7" borderId="61" xfId="0" applyFill="1" applyBorder="1" applyAlignment="1">
      <alignment horizontal="centerContinuous"/>
    </xf>
    <xf numFmtId="0" fontId="0" fillId="7" borderId="62" xfId="0" applyFill="1" applyBorder="1" applyAlignment="1">
      <alignment horizontal="centerContinuous"/>
    </xf>
    <xf numFmtId="0" fontId="9" fillId="7" borderId="22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63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Continuous"/>
    </xf>
    <xf numFmtId="0" fontId="1" fillId="7" borderId="25" xfId="0" applyFont="1" applyFill="1" applyBorder="1" applyAlignment="1">
      <alignment horizontal="centerContinuous"/>
    </xf>
    <xf numFmtId="0" fontId="0" fillId="7" borderId="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43" fontId="0" fillId="2" borderId="30" xfId="19" applyNumberFormat="1" applyFill="1" applyBorder="1" applyAlignment="1">
      <alignment/>
    </xf>
    <xf numFmtId="43" fontId="0" fillId="2" borderId="5" xfId="19" applyNumberFormat="1" applyFill="1" applyBorder="1" applyAlignment="1">
      <alignment/>
    </xf>
    <xf numFmtId="43" fontId="0" fillId="2" borderId="32" xfId="18" applyFill="1" applyBorder="1" applyAlignment="1">
      <alignment horizontal="centerContinuous"/>
    </xf>
    <xf numFmtId="43" fontId="0" fillId="2" borderId="6" xfId="18" applyFill="1" applyBorder="1" applyAlignment="1">
      <alignment horizontal="centerContinuous"/>
    </xf>
    <xf numFmtId="0" fontId="12" fillId="2" borderId="0" xfId="0" applyFont="1" applyFill="1" applyAlignment="1">
      <alignment/>
    </xf>
    <xf numFmtId="0" fontId="38" fillId="0" borderId="48" xfId="0" applyFont="1" applyBorder="1" applyAlignment="1">
      <alignment horizontal="center"/>
    </xf>
    <xf numFmtId="0" fontId="16" fillId="8" borderId="10" xfId="0" applyFont="1" applyFill="1" applyBorder="1" applyAlignment="1">
      <alignment horizontal="centerContinuous"/>
    </xf>
    <xf numFmtId="0" fontId="38" fillId="8" borderId="11" xfId="0" applyFont="1" applyFill="1" applyBorder="1" applyAlignment="1">
      <alignment horizontal="centerContinuous"/>
    </xf>
    <xf numFmtId="0" fontId="38" fillId="8" borderId="34" xfId="0" applyFont="1" applyFill="1" applyBorder="1" applyAlignment="1">
      <alignment horizontal="centerContinuous"/>
    </xf>
    <xf numFmtId="0" fontId="2" fillId="0" borderId="21" xfId="0" applyFont="1" applyBorder="1" applyAlignment="1">
      <alignment horizontal="center"/>
    </xf>
    <xf numFmtId="0" fontId="39" fillId="0" borderId="24" xfId="0" applyFont="1" applyBorder="1" applyAlignment="1">
      <alignment horizontal="right"/>
    </xf>
    <xf numFmtId="0" fontId="3" fillId="7" borderId="7" xfId="0" applyFont="1" applyFill="1" applyBorder="1" applyAlignment="1">
      <alignment horizontal="centerContinuous"/>
    </xf>
    <xf numFmtId="0" fontId="3" fillId="7" borderId="17" xfId="0" applyFont="1" applyFill="1" applyBorder="1" applyAlignment="1">
      <alignment horizontal="centerContinuous"/>
    </xf>
    <xf numFmtId="0" fontId="0" fillId="7" borderId="33" xfId="0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7" borderId="48" xfId="0" applyFill="1" applyBorder="1" applyAlignment="1">
      <alignment horizontal="center"/>
    </xf>
    <xf numFmtId="0" fontId="35" fillId="0" borderId="0" xfId="0" applyFont="1" applyAlignment="1">
      <alignment horizontal="centerContinuous"/>
    </xf>
    <xf numFmtId="171" fontId="0" fillId="0" borderId="4" xfId="19" applyNumberFormat="1" applyBorder="1" applyAlignment="1">
      <alignment/>
    </xf>
    <xf numFmtId="171" fontId="0" fillId="0" borderId="12" xfId="19" applyNumberFormat="1" applyBorder="1" applyAlignment="1">
      <alignment/>
    </xf>
    <xf numFmtId="0" fontId="2" fillId="0" borderId="64" xfId="0" applyFont="1" applyBorder="1" applyAlignment="1">
      <alignment horizontal="center"/>
    </xf>
    <xf numFmtId="171" fontId="0" fillId="0" borderId="14" xfId="19" applyNumberFormat="1" applyBorder="1" applyAlignment="1">
      <alignment/>
    </xf>
    <xf numFmtId="171" fontId="0" fillId="0" borderId="5" xfId="19" applyNumberFormat="1" applyBorder="1" applyAlignment="1">
      <alignment/>
    </xf>
    <xf numFmtId="43" fontId="0" fillId="2" borderId="30" xfId="19" applyNumberFormat="1" applyFill="1" applyBorder="1" applyAlignment="1">
      <alignment/>
    </xf>
    <xf numFmtId="43" fontId="0" fillId="2" borderId="32" xfId="18" applyFill="1" applyBorder="1" applyAlignment="1">
      <alignment horizontal="centerContinuous"/>
    </xf>
    <xf numFmtId="43" fontId="0" fillId="2" borderId="5" xfId="19" applyNumberFormat="1" applyFill="1" applyBorder="1" applyAlignment="1">
      <alignment/>
    </xf>
    <xf numFmtId="43" fontId="0" fillId="2" borderId="6" xfId="18" applyFill="1" applyBorder="1" applyAlignment="1">
      <alignment horizontal="centerContinuous"/>
    </xf>
    <xf numFmtId="43" fontId="0" fillId="0" borderId="33" xfId="18" applyBorder="1" applyAlignment="1">
      <alignment/>
    </xf>
    <xf numFmtId="43" fontId="0" fillId="0" borderId="6" xfId="18" applyBorder="1" applyAlignment="1">
      <alignment/>
    </xf>
    <xf numFmtId="43" fontId="0" fillId="0" borderId="55" xfId="0" applyNumberFormat="1" applyBorder="1" applyAlignment="1">
      <alignment/>
    </xf>
    <xf numFmtId="0" fontId="2" fillId="3" borderId="27" xfId="0" applyFont="1" applyFill="1" applyBorder="1" applyAlignment="1">
      <alignment horizontal="center"/>
    </xf>
    <xf numFmtId="43" fontId="0" fillId="0" borderId="24" xfId="18" applyBorder="1" applyAlignment="1">
      <alignment/>
    </xf>
    <xf numFmtId="0" fontId="0" fillId="7" borderId="30" xfId="0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48" xfId="0" applyFont="1" applyBorder="1" applyAlignment="1">
      <alignment/>
    </xf>
    <xf numFmtId="0" fontId="16" fillId="9" borderId="10" xfId="0" applyFont="1" applyFill="1" applyBorder="1" applyAlignment="1">
      <alignment horizontal="centerContinuous"/>
    </xf>
    <xf numFmtId="0" fontId="38" fillId="9" borderId="11" xfId="0" applyFont="1" applyFill="1" applyBorder="1" applyAlignment="1">
      <alignment horizontal="centerContinuous"/>
    </xf>
    <xf numFmtId="0" fontId="38" fillId="9" borderId="34" xfId="0" applyFont="1" applyFill="1" applyBorder="1" applyAlignment="1">
      <alignment horizontal="centerContinuous"/>
    </xf>
    <xf numFmtId="0" fontId="0" fillId="7" borderId="3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16" fillId="10" borderId="10" xfId="0" applyFont="1" applyFill="1" applyBorder="1" applyAlignment="1">
      <alignment horizontal="centerContinuous"/>
    </xf>
    <xf numFmtId="0" fontId="38" fillId="10" borderId="11" xfId="0" applyFont="1" applyFill="1" applyBorder="1" applyAlignment="1">
      <alignment horizontal="centerContinuous"/>
    </xf>
    <xf numFmtId="0" fontId="38" fillId="10" borderId="34" xfId="0" applyFont="1" applyFill="1" applyBorder="1" applyAlignment="1">
      <alignment horizontal="centerContinuous"/>
    </xf>
    <xf numFmtId="43" fontId="6" fillId="0" borderId="30" xfId="18" applyFont="1" applyBorder="1" applyAlignment="1">
      <alignment/>
    </xf>
    <xf numFmtId="43" fontId="6" fillId="0" borderId="5" xfId="18" applyFont="1" applyBorder="1" applyAlignment="1">
      <alignment/>
    </xf>
    <xf numFmtId="43" fontId="6" fillId="0" borderId="38" xfId="0" applyNumberFormat="1" applyFont="1" applyBorder="1" applyAlignment="1">
      <alignment/>
    </xf>
    <xf numFmtId="43" fontId="6" fillId="0" borderId="5" xfId="0" applyNumberFormat="1" applyFont="1" applyBorder="1" applyAlignment="1">
      <alignment/>
    </xf>
    <xf numFmtId="0" fontId="1" fillId="7" borderId="48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43" fontId="0" fillId="2" borderId="0" xfId="18" applyFill="1" applyBorder="1" applyAlignment="1">
      <alignment/>
    </xf>
    <xf numFmtId="0" fontId="15" fillId="2" borderId="0" xfId="0" applyFont="1" applyFill="1" applyBorder="1" applyAlignment="1">
      <alignment horizontal="left"/>
    </xf>
    <xf numFmtId="10" fontId="0" fillId="0" borderId="0" xfId="20" applyNumberFormat="1" applyAlignment="1">
      <alignment/>
    </xf>
    <xf numFmtId="10" fontId="0" fillId="0" borderId="0" xfId="20" applyNumberFormat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21" fillId="4" borderId="48" xfId="0" applyFont="1" applyFill="1" applyBorder="1" applyAlignment="1">
      <alignment horizontal="center"/>
    </xf>
    <xf numFmtId="43" fontId="41" fillId="0" borderId="24" xfId="18" applyFont="1" applyBorder="1" applyAlignment="1">
      <alignment/>
    </xf>
    <xf numFmtId="10" fontId="0" fillId="0" borderId="0" xfId="20" applyNumberFormat="1" applyAlignment="1">
      <alignment/>
    </xf>
    <xf numFmtId="0" fontId="38" fillId="11" borderId="11" xfId="0" applyFont="1" applyFill="1" applyBorder="1" applyAlignment="1">
      <alignment horizontal="centerContinuous"/>
    </xf>
    <xf numFmtId="0" fontId="38" fillId="11" borderId="34" xfId="0" applyFont="1" applyFill="1" applyBorder="1" applyAlignment="1">
      <alignment horizontal="centerContinuous"/>
    </xf>
    <xf numFmtId="43" fontId="0" fillId="0" borderId="16" xfId="18" applyBorder="1" applyAlignment="1">
      <alignment/>
    </xf>
    <xf numFmtId="43" fontId="6" fillId="0" borderId="3" xfId="0" applyNumberFormat="1" applyFont="1" applyBorder="1" applyAlignment="1">
      <alignment/>
    </xf>
    <xf numFmtId="0" fontId="2" fillId="7" borderId="38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43" fontId="0" fillId="2" borderId="38" xfId="19" applyNumberFormat="1" applyFill="1" applyBorder="1" applyAlignment="1">
      <alignment/>
    </xf>
    <xf numFmtId="43" fontId="6" fillId="0" borderId="38" xfId="18" applyFont="1" applyBorder="1" applyAlignment="1">
      <alignment/>
    </xf>
    <xf numFmtId="43" fontId="0" fillId="2" borderId="25" xfId="18" applyFill="1" applyBorder="1" applyAlignment="1">
      <alignment horizontal="centerContinuous"/>
    </xf>
    <xf numFmtId="0" fontId="0" fillId="7" borderId="16" xfId="0" applyFill="1" applyBorder="1" applyAlignment="1">
      <alignment horizontal="center"/>
    </xf>
    <xf numFmtId="43" fontId="0" fillId="2" borderId="3" xfId="19" applyNumberFormat="1" applyFill="1" applyBorder="1" applyAlignment="1">
      <alignment/>
    </xf>
    <xf numFmtId="43" fontId="6" fillId="0" borderId="3" xfId="18" applyFont="1" applyBorder="1" applyAlignment="1">
      <alignment/>
    </xf>
    <xf numFmtId="43" fontId="0" fillId="2" borderId="4" xfId="18" applyFill="1" applyBorder="1" applyAlignment="1">
      <alignment horizontal="centerContinuous"/>
    </xf>
    <xf numFmtId="0" fontId="1" fillId="0" borderId="0" xfId="0" applyFont="1" applyAlignment="1">
      <alignment horizontal="left" indent="1"/>
    </xf>
    <xf numFmtId="43" fontId="2" fillId="0" borderId="34" xfId="0" applyNumberFormat="1" applyFont="1" applyBorder="1" applyAlignment="1">
      <alignment/>
    </xf>
    <xf numFmtId="0" fontId="42" fillId="0" borderId="22" xfId="0" applyFont="1" applyBorder="1" applyAlignment="1">
      <alignment horizontal="center"/>
    </xf>
    <xf numFmtId="43" fontId="42" fillId="0" borderId="27" xfId="0" applyNumberFormat="1" applyFont="1" applyBorder="1" applyAlignment="1">
      <alignment/>
    </xf>
    <xf numFmtId="171" fontId="2" fillId="0" borderId="48" xfId="19" applyNumberFormat="1" applyFont="1" applyBorder="1" applyAlignment="1">
      <alignment/>
    </xf>
    <xf numFmtId="10" fontId="0" fillId="0" borderId="0" xfId="20" applyNumberFormat="1" applyAlignment="1">
      <alignment horizontal="center"/>
    </xf>
    <xf numFmtId="0" fontId="38" fillId="12" borderId="11" xfId="0" applyFont="1" applyFill="1" applyBorder="1" applyAlignment="1">
      <alignment horizontal="centerContinuous"/>
    </xf>
    <xf numFmtId="0" fontId="38" fillId="12" borderId="34" xfId="0" applyFont="1" applyFill="1" applyBorder="1" applyAlignment="1">
      <alignment horizontal="centerContinuous"/>
    </xf>
    <xf numFmtId="0" fontId="43" fillId="13" borderId="10" xfId="0" applyFont="1" applyFill="1" applyBorder="1" applyAlignment="1">
      <alignment horizontal="centerContinuous"/>
    </xf>
    <xf numFmtId="0" fontId="44" fillId="13" borderId="11" xfId="0" applyFont="1" applyFill="1" applyBorder="1" applyAlignment="1">
      <alignment horizontal="centerContinuous"/>
    </xf>
    <xf numFmtId="0" fontId="44" fillId="13" borderId="34" xfId="0" applyFont="1" applyFill="1" applyBorder="1" applyAlignment="1">
      <alignment horizontal="centerContinuous"/>
    </xf>
    <xf numFmtId="0" fontId="43" fillId="14" borderId="10" xfId="0" applyFont="1" applyFill="1" applyBorder="1" applyAlignment="1">
      <alignment horizontal="centerContinuous"/>
    </xf>
    <xf numFmtId="0" fontId="44" fillId="14" borderId="11" xfId="0" applyFont="1" applyFill="1" applyBorder="1" applyAlignment="1">
      <alignment horizontal="centerContinuous"/>
    </xf>
    <xf numFmtId="0" fontId="44" fillId="14" borderId="34" xfId="0" applyFont="1" applyFill="1" applyBorder="1" applyAlignment="1">
      <alignment horizontal="centerContinuous"/>
    </xf>
    <xf numFmtId="0" fontId="43" fillId="12" borderId="10" xfId="0" applyFont="1" applyFill="1" applyBorder="1" applyAlignment="1">
      <alignment horizontal="centerContinuous"/>
    </xf>
    <xf numFmtId="0" fontId="43" fillId="11" borderId="10" xfId="0" applyFont="1" applyFill="1" applyBorder="1" applyAlignment="1">
      <alignment horizontal="centerContinuous"/>
    </xf>
    <xf numFmtId="0" fontId="14" fillId="7" borderId="28" xfId="0" applyFont="1" applyFill="1" applyBorder="1" applyAlignment="1">
      <alignment horizontal="center"/>
    </xf>
    <xf numFmtId="43" fontId="0" fillId="0" borderId="15" xfId="18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14" fillId="2" borderId="3" xfId="0" applyNumberFormat="1" applyFont="1" applyFill="1" applyBorder="1" applyAlignment="1">
      <alignment/>
    </xf>
    <xf numFmtId="43" fontId="14" fillId="2" borderId="4" xfId="0" applyNumberFormat="1" applyFont="1" applyFill="1" applyBorder="1" applyAlignment="1">
      <alignment/>
    </xf>
    <xf numFmtId="43" fontId="14" fillId="2" borderId="5" xfId="0" applyNumberFormat="1" applyFont="1" applyFill="1" applyBorder="1" applyAlignment="1">
      <alignment/>
    </xf>
    <xf numFmtId="43" fontId="14" fillId="2" borderId="6" xfId="0" applyNumberFormat="1" applyFont="1" applyFill="1" applyBorder="1" applyAlignment="1">
      <alignment/>
    </xf>
    <xf numFmtId="43" fontId="0" fillId="2" borderId="0" xfId="0" applyNumberFormat="1" applyFill="1" applyAlignment="1">
      <alignment/>
    </xf>
    <xf numFmtId="171" fontId="0" fillId="2" borderId="0" xfId="0" applyNumberFormat="1" applyFill="1" applyAlignment="1">
      <alignment/>
    </xf>
    <xf numFmtId="43" fontId="14" fillId="2" borderId="0" xfId="0" applyNumberFormat="1" applyFont="1" applyFill="1" applyAlignment="1">
      <alignment/>
    </xf>
    <xf numFmtId="0" fontId="9" fillId="7" borderId="27" xfId="0" applyFont="1" applyFill="1" applyBorder="1" applyAlignment="1" quotePrefix="1">
      <alignment horizontal="center" vertical="top"/>
    </xf>
    <xf numFmtId="10" fontId="0" fillId="2" borderId="62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2" fillId="2" borderId="34" xfId="0" applyFont="1" applyFill="1" applyBorder="1" applyAlignment="1">
      <alignment horizontal="right"/>
    </xf>
    <xf numFmtId="0" fontId="29" fillId="0" borderId="0" xfId="0" applyFont="1" applyAlignment="1">
      <alignment horizontal="centerContinuous"/>
    </xf>
    <xf numFmtId="0" fontId="12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5" fillId="0" borderId="65" xfId="0" applyFont="1" applyBorder="1" applyAlignment="1">
      <alignment horizontal="left"/>
    </xf>
    <xf numFmtId="0" fontId="0" fillId="0" borderId="65" xfId="0" applyBorder="1" applyAlignment="1">
      <alignment/>
    </xf>
    <xf numFmtId="43" fontId="0" fillId="0" borderId="22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2" fillId="6" borderId="22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43" fontId="0" fillId="0" borderId="22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textRotation="90"/>
    </xf>
    <xf numFmtId="0" fontId="0" fillId="0" borderId="0" xfId="0" applyAlignment="1">
      <alignment/>
    </xf>
    <xf numFmtId="0" fontId="7" fillId="4" borderId="50" xfId="0" applyFont="1" applyFill="1" applyBorder="1" applyAlignment="1">
      <alignment horizontal="center" vertical="center" textRotation="90" wrapText="1"/>
    </xf>
    <xf numFmtId="0" fontId="7" fillId="4" borderId="52" xfId="0" applyFont="1" applyFill="1" applyBorder="1" applyAlignment="1">
      <alignment horizontal="center" vertical="center" textRotation="90" wrapText="1"/>
    </xf>
    <xf numFmtId="0" fontId="7" fillId="4" borderId="53" xfId="0" applyFont="1" applyFill="1" applyBorder="1" applyAlignment="1">
      <alignment horizontal="center" vertical="center" textRotation="90" wrapText="1"/>
    </xf>
    <xf numFmtId="0" fontId="7" fillId="4" borderId="54" xfId="0" applyFont="1" applyFill="1" applyBorder="1" applyAlignment="1">
      <alignment horizontal="center" vertical="center" textRotation="90" wrapText="1"/>
    </xf>
    <xf numFmtId="0" fontId="7" fillId="4" borderId="55" xfId="0" applyFont="1" applyFill="1" applyBorder="1" applyAlignment="1">
      <alignment horizontal="center" vertical="center" textRotation="90" wrapText="1"/>
    </xf>
    <xf numFmtId="0" fontId="7" fillId="4" borderId="56" xfId="0" applyFont="1" applyFill="1" applyBorder="1" applyAlignment="1">
      <alignment horizontal="center" vertical="center" textRotation="90" wrapText="1"/>
    </xf>
    <xf numFmtId="0" fontId="26" fillId="2" borderId="0" xfId="0" applyFont="1" applyFill="1" applyBorder="1" applyAlignment="1">
      <alignment horizontal="center" vertical="center" textRotation="90"/>
    </xf>
    <xf numFmtId="0" fontId="27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13" xfId="0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82575"/>
          <c:h val="0.98125"/>
        </c:manualLayout>
      </c:layout>
      <c:lineChart>
        <c:grouping val="standard"/>
        <c:varyColors val="0"/>
        <c:ser>
          <c:idx val="0"/>
          <c:order val="0"/>
          <c:tx>
            <c:strRef>
              <c:f>Grafici!$B$4</c:f>
              <c:strCache>
                <c:ptCount val="1"/>
                <c:pt idx="0">
                  <c:v>Coll.Scol.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Grafici!$C$3:$I$3</c:f>
              <c:strCache/>
            </c:strRef>
          </c:cat>
          <c:val>
            <c:numRef>
              <c:f>Grafici!$C$4:$I$4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Grafici!$B$5</c:f>
              <c:strCache>
                <c:ptCount val="1"/>
                <c:pt idx="0">
                  <c:v>Ass.Amm/Tecnici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Grafici!$C$3:$I$3</c:f>
              <c:strCache/>
            </c:strRef>
          </c:cat>
          <c:val>
            <c:numRef>
              <c:f>Grafici!$C$5:$I$5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Grafici!$B$6</c:f>
              <c:strCache>
                <c:ptCount val="1"/>
                <c:pt idx="0">
                  <c:v>Coord.Amm./Tecn.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Grafici!$C$3:$I$3</c:f>
              <c:strCache/>
            </c:strRef>
          </c:cat>
          <c:val>
            <c:numRef>
              <c:f>Grafici!$C$6:$I$6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Grafici!$B$7</c:f>
              <c:strCache>
                <c:ptCount val="1"/>
                <c:pt idx="0">
                  <c:v>DSGA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Grafici!$C$3:$I$3</c:f>
              <c:strCache/>
            </c:strRef>
          </c:cat>
          <c:val>
            <c:numRef>
              <c:f>Grafici!$C$7:$I$7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Grafici!$B$8</c:f>
              <c:strCache>
                <c:ptCount val="1"/>
                <c:pt idx="0">
                  <c:v>Doc.Sc.Inf./Elem.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Grafici!$C$3:$I$3</c:f>
              <c:strCache/>
            </c:strRef>
          </c:cat>
          <c:val>
            <c:numRef>
              <c:f>Grafici!$C$8:$I$8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Grafici!$B$9</c:f>
              <c:strCache>
                <c:ptCount val="1"/>
                <c:pt idx="0">
                  <c:v>Docenti diplomati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Grafici!$C$3:$I$3</c:f>
              <c:strCache/>
            </c:strRef>
          </c:cat>
          <c:val>
            <c:numRef>
              <c:f>Grafici!$C$9:$I$9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Grafici!$B$10</c:f>
              <c:strCache>
                <c:ptCount val="1"/>
                <c:pt idx="0">
                  <c:v>Doc.Sc.Sec. I Gr.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Grafici!$C$3:$I$3</c:f>
              <c:strCache/>
            </c:strRef>
          </c:cat>
          <c:val>
            <c:numRef>
              <c:f>Grafici!$C$10:$I$10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Grafici!$B$11</c:f>
              <c:strCache>
                <c:ptCount val="1"/>
                <c:pt idx="0">
                  <c:v>Doc.Sc.Sec. II Gr.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Grafici!$C$3:$I$3</c:f>
              <c:strCache/>
            </c:strRef>
          </c:cat>
          <c:val>
            <c:numRef>
              <c:f>Grafici!$C$11:$I$11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5641594"/>
        <c:axId val="31012299"/>
      </c:line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012299"/>
        <c:crossesAt val="14000"/>
        <c:auto val="1"/>
        <c:lblOffset val="100"/>
        <c:noMultiLvlLbl val="0"/>
      </c:catAx>
      <c:valAx>
        <c:axId val="31012299"/>
        <c:scaling>
          <c:orientation val="minMax"/>
          <c:max val="36000"/>
          <c:min val="1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55641594"/>
        <c:crossesAt val="1"/>
        <c:crossBetween val="between"/>
        <c:dispUnits/>
        <c:majorUnit val="2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534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82575"/>
          <c:h val="0.98125"/>
        </c:manualLayout>
      </c:layout>
      <c:lineChart>
        <c:grouping val="standard"/>
        <c:varyColors val="0"/>
        <c:ser>
          <c:idx val="0"/>
          <c:order val="0"/>
          <c:tx>
            <c:strRef>
              <c:f>Grafici!$B$48</c:f>
              <c:strCache>
                <c:ptCount val="1"/>
                <c:pt idx="0">
                  <c:v>Coll.Scol.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Grafici!$C$47:$I$47</c:f>
              <c:strCache/>
            </c:strRef>
          </c:cat>
          <c:val>
            <c:numRef>
              <c:f>Grafici!$C$48:$I$48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Grafici!$B$49</c:f>
              <c:strCache>
                <c:ptCount val="1"/>
                <c:pt idx="0">
                  <c:v>Ass.Amm/Tecnici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Grafici!$C$47:$I$47</c:f>
              <c:strCache/>
            </c:strRef>
          </c:cat>
          <c:val>
            <c:numRef>
              <c:f>Grafici!$C$49:$I$49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Grafici!$B$50</c:f>
              <c:strCache>
                <c:ptCount val="1"/>
                <c:pt idx="0">
                  <c:v>Coord.Amm./Tecn.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Grafici!$C$47:$I$47</c:f>
              <c:strCache/>
            </c:strRef>
          </c:cat>
          <c:val>
            <c:numRef>
              <c:f>Grafici!$C$50:$I$50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Grafici!$B$51</c:f>
              <c:strCache>
                <c:ptCount val="1"/>
                <c:pt idx="0">
                  <c:v>DSGA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Grafici!$C$47:$I$47</c:f>
              <c:strCache/>
            </c:strRef>
          </c:cat>
          <c:val>
            <c:numRef>
              <c:f>Grafici!$C$51:$I$51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Grafici!$B$52</c:f>
              <c:strCache>
                <c:ptCount val="1"/>
                <c:pt idx="0">
                  <c:v>Doc.Sc.Inf./Elem.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Grafici!$C$47:$I$47</c:f>
              <c:strCache/>
            </c:strRef>
          </c:cat>
          <c:val>
            <c:numRef>
              <c:f>Grafici!$C$52:$I$52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Grafici!$B$53</c:f>
              <c:strCache>
                <c:ptCount val="1"/>
                <c:pt idx="0">
                  <c:v>Docenti diplomati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Grafici!$C$47:$I$47</c:f>
              <c:strCache/>
            </c:strRef>
          </c:cat>
          <c:val>
            <c:numRef>
              <c:f>Grafici!$C$53:$I$53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Grafici!$B$54</c:f>
              <c:strCache>
                <c:ptCount val="1"/>
                <c:pt idx="0">
                  <c:v>Doc.Sc.Sec. I Gr.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Grafici!$C$47:$I$47</c:f>
              <c:strCache/>
            </c:strRef>
          </c:cat>
          <c:val>
            <c:numRef>
              <c:f>Grafici!$C$54:$I$54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Grafici!$B$55</c:f>
              <c:strCache>
                <c:ptCount val="1"/>
                <c:pt idx="0">
                  <c:v>Doc.Sc.Sec. II Gr.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Grafici!$C$47:$I$47</c:f>
              <c:strCache/>
            </c:strRef>
          </c:cat>
          <c:val>
            <c:numRef>
              <c:f>Grafici!$C$55:$I$55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At val="14000"/>
        <c:auto val="1"/>
        <c:lblOffset val="100"/>
        <c:noMultiLvlLbl val="0"/>
      </c:catAx>
      <c:valAx>
        <c:axId val="28968261"/>
        <c:scaling>
          <c:orientation val="minMax"/>
          <c:max val="36000"/>
          <c:min val="1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>
                <a:latin typeface="Arial"/>
                <a:ea typeface="Arial"/>
                <a:cs typeface="Arial"/>
              </a:defRPr>
            </a:pPr>
          </a:p>
        </c:txPr>
        <c:crossAx val="10675236"/>
        <c:crossesAt val="1"/>
        <c:crossBetween val="between"/>
        <c:dispUnits/>
        <c:majorUnit val="2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517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12</xdr:col>
      <xdr:colOff>28575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38200" y="1962150"/>
        <a:ext cx="7743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56</xdr:row>
      <xdr:rowOff>0</xdr:rowOff>
    </xdr:from>
    <xdr:to>
      <xdr:col>12</xdr:col>
      <xdr:colOff>28575</xdr:colOff>
      <xdr:row>87</xdr:row>
      <xdr:rowOff>142875</xdr:rowOff>
    </xdr:to>
    <xdr:graphicFrame>
      <xdr:nvGraphicFramePr>
        <xdr:cNvPr id="2" name="Chart 2"/>
        <xdr:cNvGraphicFramePr/>
      </xdr:nvGraphicFramePr>
      <xdr:xfrm>
        <a:off x="838200" y="9105900"/>
        <a:ext cx="7743825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21"/>
  <sheetViews>
    <sheetView tabSelected="1" zoomScale="145" zoomScaleNormal="145" workbookViewId="0" topLeftCell="A1">
      <selection activeCell="B2" sqref="B2"/>
    </sheetView>
  </sheetViews>
  <sheetFormatPr defaultColWidth="9.140625" defaultRowHeight="12.75"/>
  <cols>
    <col min="1" max="1" width="107.8515625" style="0" customWidth="1"/>
    <col min="2" max="2" width="12.28125" style="0" customWidth="1"/>
  </cols>
  <sheetData>
    <row r="1" spans="1:2" ht="12.75">
      <c r="A1" s="168" t="s">
        <v>92</v>
      </c>
      <c r="B1" s="4" t="s">
        <v>202</v>
      </c>
    </row>
    <row r="2" spans="1:2" ht="12.75">
      <c r="A2" s="169"/>
      <c r="B2" s="4"/>
    </row>
    <row r="3" spans="1:2" ht="12.75">
      <c r="A3" s="169"/>
      <c r="B3" s="4"/>
    </row>
    <row r="4" spans="1:2" ht="27.75">
      <c r="A4" s="170" t="s">
        <v>90</v>
      </c>
      <c r="B4" s="4"/>
    </row>
    <row r="5" spans="1:2" ht="18">
      <c r="A5" s="171" t="s">
        <v>91</v>
      </c>
      <c r="B5" s="4"/>
    </row>
    <row r="6" spans="1:2" ht="20.25">
      <c r="A6" s="172" t="s">
        <v>8</v>
      </c>
      <c r="B6" s="4"/>
    </row>
    <row r="7" spans="1:2" ht="12.75">
      <c r="A7" s="173" t="s">
        <v>93</v>
      </c>
      <c r="B7" s="4"/>
    </row>
    <row r="8" spans="1:2" ht="12.75">
      <c r="A8" s="173" t="s">
        <v>196</v>
      </c>
      <c r="B8" s="4"/>
    </row>
    <row r="9" spans="1:2" ht="12.75">
      <c r="A9" s="169"/>
      <c r="B9" s="4"/>
    </row>
    <row r="10" spans="1:2" ht="12.75">
      <c r="A10" s="169"/>
      <c r="B10" s="4"/>
    </row>
    <row r="11" spans="1:2" ht="12.75">
      <c r="A11" s="174" t="s">
        <v>78</v>
      </c>
      <c r="B11" s="4"/>
    </row>
    <row r="12" spans="1:2" ht="12.75">
      <c r="A12" s="175" t="s">
        <v>178</v>
      </c>
      <c r="B12" s="4"/>
    </row>
    <row r="13" spans="1:2" ht="12.75">
      <c r="A13" s="175" t="s">
        <v>179</v>
      </c>
      <c r="B13" s="4"/>
    </row>
    <row r="14" spans="1:2" ht="12.75">
      <c r="A14" s="175" t="s">
        <v>182</v>
      </c>
      <c r="B14" s="4"/>
    </row>
    <row r="15" spans="1:2" ht="12.75">
      <c r="A15" s="175" t="s">
        <v>180</v>
      </c>
      <c r="B15" s="4"/>
    </row>
    <row r="16" spans="1:2" ht="12.75">
      <c r="A16" s="175" t="s">
        <v>199</v>
      </c>
      <c r="B16" s="4"/>
    </row>
    <row r="17" spans="1:2" ht="12.75">
      <c r="A17" s="175" t="s">
        <v>181</v>
      </c>
      <c r="B17" s="4"/>
    </row>
    <row r="18" spans="1:2" ht="12.75">
      <c r="A18" s="169"/>
      <c r="B18" s="4"/>
    </row>
    <row r="19" spans="1:2" ht="12.75">
      <c r="A19" s="169"/>
      <c r="B19" s="4"/>
    </row>
    <row r="20" spans="1:2" ht="12.75">
      <c r="A20" s="176" t="s">
        <v>68</v>
      </c>
      <c r="B20" s="4"/>
    </row>
    <row r="21" spans="1:2" ht="12.75">
      <c r="A21" s="169"/>
      <c r="B21" s="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73"/>
  <sheetViews>
    <sheetView showGridLines="0" zoomScale="103" zoomScaleNormal="103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10" width="10.28125" style="0" customWidth="1"/>
    <col min="11" max="11" width="3.421875" style="0" hidden="1" customWidth="1"/>
    <col min="12" max="12" width="10.57421875" style="0" hidden="1" customWidth="1"/>
    <col min="13" max="21" width="10.28125" style="0" hidden="1" customWidth="1"/>
    <col min="22" max="22" width="3.421875" style="0" hidden="1" customWidth="1"/>
    <col min="23" max="23" width="12.00390625" style="0" hidden="1" customWidth="1"/>
    <col min="24" max="24" width="11.7109375" style="0" hidden="1" customWidth="1"/>
    <col min="25" max="25" width="10.28125" style="0" hidden="1" customWidth="1"/>
    <col min="26" max="26" width="11.7109375" style="0" hidden="1" customWidth="1"/>
    <col min="27" max="28" width="10.28125" style="0" hidden="1" customWidth="1"/>
    <col min="29" max="29" width="12.140625" style="0" hidden="1" customWidth="1"/>
    <col min="30" max="32" width="10.28125" style="0" hidden="1" customWidth="1"/>
  </cols>
  <sheetData>
    <row r="1" spans="1:32" ht="13.5" thickBot="1">
      <c r="A1" s="376" t="s">
        <v>98</v>
      </c>
      <c r="B1" s="65"/>
      <c r="C1" s="65"/>
      <c r="D1" s="65"/>
      <c r="E1" s="65"/>
      <c r="F1" s="65"/>
      <c r="G1" s="65"/>
      <c r="H1" s="65"/>
      <c r="I1" s="65"/>
      <c r="J1" s="377" t="str">
        <f>'FNADA Web'!A1</f>
        <v>FNADA Web 2007</v>
      </c>
      <c r="L1" s="77" t="s">
        <v>67</v>
      </c>
      <c r="M1" s="65"/>
      <c r="N1" s="65"/>
      <c r="O1" s="65"/>
      <c r="P1" s="78"/>
      <c r="Q1" s="65"/>
      <c r="R1" s="65"/>
      <c r="S1" s="65"/>
      <c r="T1" s="65"/>
      <c r="U1" s="79"/>
      <c r="W1" s="77"/>
      <c r="X1" s="65"/>
      <c r="Y1" s="65"/>
      <c r="Z1" s="65"/>
      <c r="AA1" s="78"/>
      <c r="AB1" s="65"/>
      <c r="AC1" s="65"/>
      <c r="AD1" s="65"/>
      <c r="AE1" s="65"/>
      <c r="AF1" s="79"/>
    </row>
    <row r="2" spans="1:32" ht="13.5" thickBot="1">
      <c r="A2" s="320"/>
      <c r="B2" s="156"/>
      <c r="C2" s="156"/>
      <c r="D2" s="156"/>
      <c r="E2" s="156"/>
      <c r="F2" s="156"/>
      <c r="G2" s="156"/>
      <c r="H2" s="156"/>
      <c r="I2" s="156"/>
      <c r="J2" s="379"/>
      <c r="L2" s="320"/>
      <c r="M2" s="156"/>
      <c r="N2" s="156"/>
      <c r="O2" s="156"/>
      <c r="P2" s="156"/>
      <c r="Q2" s="156"/>
      <c r="R2" s="156"/>
      <c r="S2" s="156"/>
      <c r="T2" s="156"/>
      <c r="U2" s="380"/>
      <c r="W2" s="381"/>
      <c r="X2" s="382"/>
      <c r="Y2" s="382"/>
      <c r="Z2" s="382"/>
      <c r="AA2" s="156"/>
      <c r="AB2" s="382"/>
      <c r="AC2" s="382"/>
      <c r="AD2" s="382"/>
      <c r="AE2" s="382"/>
      <c r="AF2" s="380"/>
    </row>
    <row r="3" spans="1:32" ht="16.5" thickBot="1">
      <c r="A3" s="202" t="s">
        <v>13</v>
      </c>
      <c r="B3" s="378"/>
      <c r="C3" s="378"/>
      <c r="D3" s="378"/>
      <c r="E3" s="202"/>
      <c r="F3" s="378"/>
      <c r="G3" s="378"/>
      <c r="H3" s="378"/>
      <c r="I3" s="378"/>
      <c r="J3" s="378"/>
      <c r="P3" s="49"/>
      <c r="W3" s="90" t="s">
        <v>57</v>
      </c>
      <c r="X3" s="91"/>
      <c r="Y3" s="91"/>
      <c r="Z3" s="91"/>
      <c r="AA3" s="91"/>
      <c r="AB3" s="91"/>
      <c r="AC3" s="91"/>
      <c r="AD3" s="91"/>
      <c r="AE3" s="91"/>
      <c r="AF3" s="92"/>
    </row>
    <row r="4" spans="1:32" ht="12.75">
      <c r="A4" s="13" t="s">
        <v>113</v>
      </c>
      <c r="B4" s="14"/>
      <c r="C4" s="14"/>
      <c r="D4" s="14"/>
      <c r="E4" s="14"/>
      <c r="F4" s="14"/>
      <c r="G4" s="14"/>
      <c r="H4" s="14"/>
      <c r="I4" s="14"/>
      <c r="J4" s="15" t="s">
        <v>103</v>
      </c>
      <c r="L4" s="13" t="s">
        <v>50</v>
      </c>
      <c r="M4" s="14"/>
      <c r="N4" s="14"/>
      <c r="O4" s="14"/>
      <c r="P4" s="14"/>
      <c r="Q4" s="14"/>
      <c r="R4" s="14"/>
      <c r="S4" s="14"/>
      <c r="T4" s="14"/>
      <c r="U4" s="15" t="s">
        <v>31</v>
      </c>
      <c r="W4" s="400"/>
      <c r="X4" s="93" t="s">
        <v>52</v>
      </c>
      <c r="Y4" s="94"/>
      <c r="Z4" s="94"/>
      <c r="AA4" s="94"/>
      <c r="AB4" s="95"/>
      <c r="AC4" s="93" t="s">
        <v>53</v>
      </c>
      <c r="AD4" s="94"/>
      <c r="AE4" s="94"/>
      <c r="AF4" s="97"/>
    </row>
    <row r="5" spans="1:32" ht="12.75">
      <c r="A5" s="7"/>
      <c r="B5" s="80" t="s">
        <v>21</v>
      </c>
      <c r="C5" s="81" t="s">
        <v>22</v>
      </c>
      <c r="D5" s="80" t="s">
        <v>23</v>
      </c>
      <c r="E5" s="81" t="s">
        <v>58</v>
      </c>
      <c r="F5" s="80" t="s">
        <v>24</v>
      </c>
      <c r="G5" s="80" t="s">
        <v>25</v>
      </c>
      <c r="H5" s="80" t="s">
        <v>26</v>
      </c>
      <c r="I5" s="80" t="s">
        <v>27</v>
      </c>
      <c r="J5" s="82" t="s">
        <v>28</v>
      </c>
      <c r="L5" s="7"/>
      <c r="M5" s="80" t="s">
        <v>21</v>
      </c>
      <c r="N5" s="81" t="s">
        <v>22</v>
      </c>
      <c r="O5" s="80" t="s">
        <v>23</v>
      </c>
      <c r="P5" s="81" t="s">
        <v>58</v>
      </c>
      <c r="Q5" s="80" t="s">
        <v>24</v>
      </c>
      <c r="R5" s="80" t="s">
        <v>25</v>
      </c>
      <c r="S5" s="80" t="s">
        <v>26</v>
      </c>
      <c r="T5" s="80" t="s">
        <v>27</v>
      </c>
      <c r="U5" s="82" t="s">
        <v>28</v>
      </c>
      <c r="W5" s="401"/>
      <c r="X5" s="80" t="s">
        <v>21</v>
      </c>
      <c r="Y5" s="81" t="s">
        <v>22</v>
      </c>
      <c r="Z5" s="80" t="s">
        <v>23</v>
      </c>
      <c r="AA5" s="81" t="s">
        <v>58</v>
      </c>
      <c r="AB5" s="80" t="s">
        <v>24</v>
      </c>
      <c r="AC5" s="80" t="s">
        <v>25</v>
      </c>
      <c r="AD5" s="80" t="s">
        <v>26</v>
      </c>
      <c r="AE5" s="80" t="s">
        <v>27</v>
      </c>
      <c r="AF5" s="82" t="s">
        <v>28</v>
      </c>
    </row>
    <row r="6" spans="1:32" ht="12.75">
      <c r="A6" s="7" t="s">
        <v>14</v>
      </c>
      <c r="B6" s="84">
        <v>5.22</v>
      </c>
      <c r="C6" s="86">
        <v>5.36</v>
      </c>
      <c r="D6" s="84">
        <v>5.85</v>
      </c>
      <c r="E6" s="86">
        <v>6.69</v>
      </c>
      <c r="F6" s="84">
        <v>7.74</v>
      </c>
      <c r="G6" s="84">
        <v>6.79</v>
      </c>
      <c r="H6" s="84">
        <v>6.79</v>
      </c>
      <c r="I6" s="84">
        <v>7.37</v>
      </c>
      <c r="J6" s="88">
        <v>7.37</v>
      </c>
      <c r="L6" s="7" t="s">
        <v>14</v>
      </c>
      <c r="M6" s="98">
        <v>22.92</v>
      </c>
      <c r="N6" s="99">
        <v>23.51</v>
      </c>
      <c r="O6" s="98">
        <v>25.68</v>
      </c>
      <c r="P6" s="99">
        <v>29.36</v>
      </c>
      <c r="Q6" s="98">
        <v>33.95</v>
      </c>
      <c r="R6" s="98">
        <v>33.64</v>
      </c>
      <c r="S6" s="98">
        <v>33.64</v>
      </c>
      <c r="T6" s="98">
        <v>36.51</v>
      </c>
      <c r="U6" s="100">
        <v>36.51</v>
      </c>
      <c r="W6" s="7" t="s">
        <v>14</v>
      </c>
      <c r="X6" s="84">
        <f>B6-M6</f>
        <v>-17.700000000000003</v>
      </c>
      <c r="Y6" s="86">
        <f aca="true" t="shared" si="0" ref="Y6:Y12">C6-N6</f>
        <v>-18.150000000000002</v>
      </c>
      <c r="Z6" s="84">
        <f aca="true" t="shared" si="1" ref="Z6:Z12">D6-O6</f>
        <v>-19.83</v>
      </c>
      <c r="AA6" s="86">
        <f aca="true" t="shared" si="2" ref="AA6:AA12">E6-P6</f>
        <v>-22.669999999999998</v>
      </c>
      <c r="AB6" s="84">
        <f aca="true" t="shared" si="3" ref="AB6:AB12">F6-Q6</f>
        <v>-26.21</v>
      </c>
      <c r="AC6" s="84">
        <f aca="true" t="shared" si="4" ref="AC6:AC12">G6-R6</f>
        <v>-26.85</v>
      </c>
      <c r="AD6" s="84">
        <f aca="true" t="shared" si="5" ref="AD6:AD12">H6-S6</f>
        <v>-26.85</v>
      </c>
      <c r="AE6" s="84">
        <f aca="true" t="shared" si="6" ref="AE6:AE12">I6-T6</f>
        <v>-29.139999999999997</v>
      </c>
      <c r="AF6" s="88">
        <f aca="true" t="shared" si="7" ref="AF6:AF12">J6-U6</f>
        <v>-29.139999999999997</v>
      </c>
    </row>
    <row r="7" spans="1:32" ht="12.75">
      <c r="A7" s="7" t="s">
        <v>15</v>
      </c>
      <c r="B7" s="84">
        <v>5.32</v>
      </c>
      <c r="C7" s="86">
        <v>5.46</v>
      </c>
      <c r="D7" s="84">
        <v>5.98</v>
      </c>
      <c r="E7" s="86">
        <v>6.87</v>
      </c>
      <c r="F7" s="84">
        <v>7.96</v>
      </c>
      <c r="G7" s="84">
        <v>6.97</v>
      </c>
      <c r="H7" s="84">
        <v>6.97</v>
      </c>
      <c r="I7" s="84">
        <v>7.57</v>
      </c>
      <c r="J7" s="88">
        <v>7.78</v>
      </c>
      <c r="L7" s="7" t="s">
        <v>15</v>
      </c>
      <c r="M7" s="98">
        <v>23.37</v>
      </c>
      <c r="N7" s="99">
        <v>23.94</v>
      </c>
      <c r="O7" s="98">
        <v>26.26</v>
      </c>
      <c r="P7" s="99">
        <v>30.16</v>
      </c>
      <c r="Q7" s="98">
        <v>34.94</v>
      </c>
      <c r="R7" s="98">
        <v>34.55</v>
      </c>
      <c r="S7" s="98">
        <v>34.55</v>
      </c>
      <c r="T7" s="98">
        <v>37.52</v>
      </c>
      <c r="U7" s="100">
        <v>38.58</v>
      </c>
      <c r="W7" s="7" t="s">
        <v>15</v>
      </c>
      <c r="X7" s="84">
        <f aca="true" t="shared" si="8" ref="X7:X12">B7-M7</f>
        <v>-18.05</v>
      </c>
      <c r="Y7" s="86">
        <f t="shared" si="0"/>
        <v>-18.48</v>
      </c>
      <c r="Z7" s="84">
        <f t="shared" si="1"/>
        <v>-20.28</v>
      </c>
      <c r="AA7" s="86">
        <f t="shared" si="2"/>
        <v>-23.29</v>
      </c>
      <c r="AB7" s="84">
        <f t="shared" si="3"/>
        <v>-26.979999999999997</v>
      </c>
      <c r="AC7" s="84">
        <f t="shared" si="4"/>
        <v>-27.58</v>
      </c>
      <c r="AD7" s="84">
        <f t="shared" si="5"/>
        <v>-27.58</v>
      </c>
      <c r="AE7" s="84">
        <f t="shared" si="6"/>
        <v>-29.950000000000003</v>
      </c>
      <c r="AF7" s="88">
        <f t="shared" si="7"/>
        <v>-30.799999999999997</v>
      </c>
    </row>
    <row r="8" spans="1:32" ht="12.75">
      <c r="A8" s="7" t="s">
        <v>16</v>
      </c>
      <c r="B8" s="84">
        <v>5.69</v>
      </c>
      <c r="C8" s="86">
        <v>5.82</v>
      </c>
      <c r="D8" s="84">
        <v>6.45</v>
      </c>
      <c r="E8" s="86">
        <v>7.43</v>
      </c>
      <c r="F8" s="84">
        <v>8.66</v>
      </c>
      <c r="G8" s="84">
        <v>7.53</v>
      </c>
      <c r="H8" s="84">
        <v>7.53</v>
      </c>
      <c r="I8" s="84">
        <v>8.23</v>
      </c>
      <c r="J8" s="88">
        <v>8.45</v>
      </c>
      <c r="L8" s="7" t="s">
        <v>16</v>
      </c>
      <c r="M8" s="98">
        <v>24.98</v>
      </c>
      <c r="N8" s="99">
        <v>25.55</v>
      </c>
      <c r="O8" s="98">
        <v>28.32</v>
      </c>
      <c r="P8" s="99">
        <v>32.6</v>
      </c>
      <c r="Q8" s="98">
        <v>38</v>
      </c>
      <c r="R8" s="98">
        <v>37.35</v>
      </c>
      <c r="S8" s="98">
        <v>37.35</v>
      </c>
      <c r="T8" s="98">
        <v>40.82</v>
      </c>
      <c r="U8" s="100">
        <v>41.89</v>
      </c>
      <c r="W8" s="7" t="s">
        <v>16</v>
      </c>
      <c r="X8" s="84">
        <f t="shared" si="8"/>
        <v>-19.29</v>
      </c>
      <c r="Y8" s="86">
        <f t="shared" si="0"/>
        <v>-19.73</v>
      </c>
      <c r="Z8" s="84">
        <f t="shared" si="1"/>
        <v>-21.87</v>
      </c>
      <c r="AA8" s="86">
        <f t="shared" si="2"/>
        <v>-25.17</v>
      </c>
      <c r="AB8" s="84">
        <f t="shared" si="3"/>
        <v>-29.34</v>
      </c>
      <c r="AC8" s="84">
        <f t="shared" si="4"/>
        <v>-29.82</v>
      </c>
      <c r="AD8" s="84">
        <f t="shared" si="5"/>
        <v>-29.82</v>
      </c>
      <c r="AE8" s="84">
        <f t="shared" si="6"/>
        <v>-32.59</v>
      </c>
      <c r="AF8" s="88">
        <f t="shared" si="7"/>
        <v>-33.44</v>
      </c>
    </row>
    <row r="9" spans="1:32" ht="12.75">
      <c r="A9" s="7" t="s">
        <v>17</v>
      </c>
      <c r="B9" s="84">
        <v>6.04</v>
      </c>
      <c r="C9" s="86">
        <v>6.16</v>
      </c>
      <c r="D9" s="84">
        <v>6.9</v>
      </c>
      <c r="E9" s="86">
        <v>8.08</v>
      </c>
      <c r="F9" s="84">
        <v>9.47</v>
      </c>
      <c r="G9" s="84">
        <v>8.19</v>
      </c>
      <c r="H9" s="84">
        <v>8.19</v>
      </c>
      <c r="I9" s="84">
        <v>9</v>
      </c>
      <c r="J9" s="88">
        <v>9.27</v>
      </c>
      <c r="L9" s="7" t="s">
        <v>17</v>
      </c>
      <c r="M9" s="98">
        <v>26.49</v>
      </c>
      <c r="N9" s="99">
        <v>27.05</v>
      </c>
      <c r="O9" s="98">
        <v>30.27</v>
      </c>
      <c r="P9" s="99">
        <v>35.46</v>
      </c>
      <c r="Q9" s="98">
        <v>41.58</v>
      </c>
      <c r="R9" s="98">
        <v>40.62</v>
      </c>
      <c r="S9" s="98">
        <v>40.62</v>
      </c>
      <c r="T9" s="98">
        <v>44.61</v>
      </c>
      <c r="U9" s="100">
        <v>45.98</v>
      </c>
      <c r="W9" s="7" t="s">
        <v>17</v>
      </c>
      <c r="X9" s="84">
        <f t="shared" si="8"/>
        <v>-20.45</v>
      </c>
      <c r="Y9" s="86">
        <f t="shared" si="0"/>
        <v>-20.89</v>
      </c>
      <c r="Z9" s="84">
        <f t="shared" si="1"/>
        <v>-23.369999999999997</v>
      </c>
      <c r="AA9" s="86">
        <f t="shared" si="2"/>
        <v>-27.380000000000003</v>
      </c>
      <c r="AB9" s="84">
        <f t="shared" si="3"/>
        <v>-32.11</v>
      </c>
      <c r="AC9" s="84">
        <f t="shared" si="4"/>
        <v>-32.43</v>
      </c>
      <c r="AD9" s="84">
        <f t="shared" si="5"/>
        <v>-32.43</v>
      </c>
      <c r="AE9" s="84">
        <f t="shared" si="6"/>
        <v>-35.61</v>
      </c>
      <c r="AF9" s="88">
        <f t="shared" si="7"/>
        <v>-36.709999999999994</v>
      </c>
    </row>
    <row r="10" spans="1:32" ht="12.75">
      <c r="A10" s="7" t="s">
        <v>18</v>
      </c>
      <c r="B10" s="84">
        <v>6.37</v>
      </c>
      <c r="C10" s="86">
        <v>6.51</v>
      </c>
      <c r="D10" s="84">
        <v>7.34</v>
      </c>
      <c r="E10" s="86">
        <v>8.71</v>
      </c>
      <c r="F10" s="84">
        <v>10.35</v>
      </c>
      <c r="G10" s="84">
        <v>8.83</v>
      </c>
      <c r="H10" s="84">
        <v>9.15</v>
      </c>
      <c r="I10" s="84">
        <v>9.74</v>
      </c>
      <c r="J10" s="88">
        <v>10.32</v>
      </c>
      <c r="L10" s="7" t="s">
        <v>18</v>
      </c>
      <c r="M10" s="98">
        <v>27.97</v>
      </c>
      <c r="N10" s="99">
        <v>28.58</v>
      </c>
      <c r="O10" s="98">
        <v>32.23</v>
      </c>
      <c r="P10" s="99">
        <v>38.23</v>
      </c>
      <c r="Q10" s="98">
        <v>45.4</v>
      </c>
      <c r="R10" s="98">
        <v>43.79</v>
      </c>
      <c r="S10" s="98">
        <v>45.35</v>
      </c>
      <c r="T10" s="98">
        <v>48.29</v>
      </c>
      <c r="U10" s="100">
        <v>51.18</v>
      </c>
      <c r="W10" s="7" t="s">
        <v>18</v>
      </c>
      <c r="X10" s="84">
        <f t="shared" si="8"/>
        <v>-21.599999999999998</v>
      </c>
      <c r="Y10" s="86">
        <f t="shared" si="0"/>
        <v>-22.07</v>
      </c>
      <c r="Z10" s="84">
        <f t="shared" si="1"/>
        <v>-24.889999999999997</v>
      </c>
      <c r="AA10" s="86">
        <f t="shared" si="2"/>
        <v>-29.519999999999996</v>
      </c>
      <c r="AB10" s="84">
        <f t="shared" si="3"/>
        <v>-35.05</v>
      </c>
      <c r="AC10" s="84">
        <f t="shared" si="4"/>
        <v>-34.96</v>
      </c>
      <c r="AD10" s="84">
        <f t="shared" si="5"/>
        <v>-36.2</v>
      </c>
      <c r="AE10" s="84">
        <f t="shared" si="6"/>
        <v>-38.55</v>
      </c>
      <c r="AF10" s="88">
        <f t="shared" si="7"/>
        <v>-40.86</v>
      </c>
    </row>
    <row r="11" spans="1:32" ht="12.75">
      <c r="A11" s="7" t="s">
        <v>19</v>
      </c>
      <c r="B11" s="84">
        <v>6.63</v>
      </c>
      <c r="C11" s="86">
        <v>6.76</v>
      </c>
      <c r="D11" s="84">
        <v>7.66</v>
      </c>
      <c r="E11" s="86">
        <v>9.33</v>
      </c>
      <c r="F11" s="84">
        <v>11.24</v>
      </c>
      <c r="G11" s="84">
        <v>9.47</v>
      </c>
      <c r="H11" s="84">
        <v>9.77</v>
      </c>
      <c r="I11" s="84">
        <v>10.47</v>
      </c>
      <c r="J11" s="88">
        <v>11.01</v>
      </c>
      <c r="L11" s="7" t="s">
        <v>19</v>
      </c>
      <c r="M11" s="98">
        <v>29.09</v>
      </c>
      <c r="N11" s="99">
        <v>29.67</v>
      </c>
      <c r="O11" s="98">
        <v>33.63</v>
      </c>
      <c r="P11" s="99">
        <v>40.96</v>
      </c>
      <c r="Q11" s="98">
        <v>49.33</v>
      </c>
      <c r="R11" s="98">
        <v>46.92</v>
      </c>
      <c r="S11" s="98">
        <v>48.46</v>
      </c>
      <c r="T11" s="98">
        <v>51.91</v>
      </c>
      <c r="U11" s="100">
        <v>54.58</v>
      </c>
      <c r="W11" s="7" t="s">
        <v>19</v>
      </c>
      <c r="X11" s="84">
        <f t="shared" si="8"/>
        <v>-22.46</v>
      </c>
      <c r="Y11" s="86">
        <f t="shared" si="0"/>
        <v>-22.910000000000004</v>
      </c>
      <c r="Z11" s="84">
        <f t="shared" si="1"/>
        <v>-25.970000000000002</v>
      </c>
      <c r="AA11" s="86">
        <f t="shared" si="2"/>
        <v>-31.630000000000003</v>
      </c>
      <c r="AB11" s="84">
        <f t="shared" si="3"/>
        <v>-38.089999999999996</v>
      </c>
      <c r="AC11" s="84">
        <f t="shared" si="4"/>
        <v>-37.45</v>
      </c>
      <c r="AD11" s="84">
        <f t="shared" si="5"/>
        <v>-38.69</v>
      </c>
      <c r="AE11" s="84">
        <f t="shared" si="6"/>
        <v>-41.44</v>
      </c>
      <c r="AF11" s="88">
        <f t="shared" si="7"/>
        <v>-43.57</v>
      </c>
    </row>
    <row r="12" spans="1:32" ht="13.5" thickBot="1">
      <c r="A12" s="8" t="s">
        <v>20</v>
      </c>
      <c r="B12" s="85">
        <v>6.81</v>
      </c>
      <c r="C12" s="87">
        <v>6.94</v>
      </c>
      <c r="D12" s="85">
        <v>7.91</v>
      </c>
      <c r="E12" s="87">
        <v>9.8</v>
      </c>
      <c r="F12" s="85">
        <v>12.11</v>
      </c>
      <c r="G12" s="85">
        <v>9.94</v>
      </c>
      <c r="H12" s="85">
        <v>10.25</v>
      </c>
      <c r="I12" s="85">
        <v>11.01</v>
      </c>
      <c r="J12" s="89">
        <v>11.56</v>
      </c>
      <c r="L12" s="8" t="s">
        <v>20</v>
      </c>
      <c r="M12" s="101">
        <v>29.87</v>
      </c>
      <c r="N12" s="102">
        <v>30.47</v>
      </c>
      <c r="O12" s="101">
        <v>34.7</v>
      </c>
      <c r="P12" s="102">
        <v>43</v>
      </c>
      <c r="Q12" s="101">
        <v>53.15</v>
      </c>
      <c r="R12" s="101">
        <v>49.26</v>
      </c>
      <c r="S12" s="101">
        <v>50.81</v>
      </c>
      <c r="T12" s="101">
        <v>54.58</v>
      </c>
      <c r="U12" s="103">
        <v>57.3</v>
      </c>
      <c r="W12" s="8" t="s">
        <v>20</v>
      </c>
      <c r="X12" s="85">
        <f t="shared" si="8"/>
        <v>-23.060000000000002</v>
      </c>
      <c r="Y12" s="87">
        <f t="shared" si="0"/>
        <v>-23.529999999999998</v>
      </c>
      <c r="Z12" s="85">
        <f t="shared" si="1"/>
        <v>-26.790000000000003</v>
      </c>
      <c r="AA12" s="87">
        <f t="shared" si="2"/>
        <v>-33.2</v>
      </c>
      <c r="AB12" s="85">
        <f t="shared" si="3"/>
        <v>-41.04</v>
      </c>
      <c r="AC12" s="85">
        <f t="shared" si="4"/>
        <v>-39.32</v>
      </c>
      <c r="AD12" s="85">
        <f t="shared" si="5"/>
        <v>-40.56</v>
      </c>
      <c r="AE12" s="85">
        <f t="shared" si="6"/>
        <v>-43.57</v>
      </c>
      <c r="AF12" s="89">
        <f t="shared" si="7"/>
        <v>-45.739999999999995</v>
      </c>
    </row>
    <row r="13" spans="23:32" ht="13.5" thickBot="1">
      <c r="W13" s="90" t="s">
        <v>72</v>
      </c>
      <c r="X13" s="91"/>
      <c r="Y13" s="91"/>
      <c r="Z13" s="91"/>
      <c r="AA13" s="91"/>
      <c r="AB13" s="91"/>
      <c r="AC13" s="91"/>
      <c r="AD13" s="91"/>
      <c r="AE13" s="91"/>
      <c r="AF13" s="92"/>
    </row>
    <row r="14" spans="1:32" ht="12.75">
      <c r="A14" s="13" t="s">
        <v>194</v>
      </c>
      <c r="B14" s="14"/>
      <c r="C14" s="14"/>
      <c r="D14" s="14"/>
      <c r="E14" s="14"/>
      <c r="F14" s="14"/>
      <c r="G14" s="14"/>
      <c r="H14" s="14"/>
      <c r="I14" s="14"/>
      <c r="J14" s="15" t="s">
        <v>102</v>
      </c>
      <c r="L14" s="13" t="s">
        <v>71</v>
      </c>
      <c r="M14" s="14"/>
      <c r="N14" s="14"/>
      <c r="O14" s="14"/>
      <c r="P14" s="14"/>
      <c r="Q14" s="14"/>
      <c r="R14" s="14"/>
      <c r="S14" s="14"/>
      <c r="T14" s="14"/>
      <c r="U14" s="15" t="s">
        <v>30</v>
      </c>
      <c r="W14" s="400"/>
      <c r="X14" s="93" t="s">
        <v>52</v>
      </c>
      <c r="Y14" s="94"/>
      <c r="Z14" s="94"/>
      <c r="AA14" s="94"/>
      <c r="AB14" s="95"/>
      <c r="AC14" s="93" t="s">
        <v>53</v>
      </c>
      <c r="AD14" s="94"/>
      <c r="AE14" s="94"/>
      <c r="AF14" s="97"/>
    </row>
    <row r="15" spans="1:32" ht="12.75">
      <c r="A15" s="7"/>
      <c r="B15" s="80" t="s">
        <v>21</v>
      </c>
      <c r="C15" s="81" t="s">
        <v>22</v>
      </c>
      <c r="D15" s="80" t="s">
        <v>23</v>
      </c>
      <c r="E15" s="81" t="s">
        <v>58</v>
      </c>
      <c r="F15" s="80" t="s">
        <v>24</v>
      </c>
      <c r="G15" s="80" t="s">
        <v>25</v>
      </c>
      <c r="H15" s="80" t="s">
        <v>26</v>
      </c>
      <c r="I15" s="80" t="s">
        <v>27</v>
      </c>
      <c r="J15" s="82" t="s">
        <v>28</v>
      </c>
      <c r="L15" s="7"/>
      <c r="M15" s="80" t="s">
        <v>21</v>
      </c>
      <c r="N15" s="81" t="s">
        <v>22</v>
      </c>
      <c r="O15" s="80" t="s">
        <v>23</v>
      </c>
      <c r="P15" s="81" t="s">
        <v>58</v>
      </c>
      <c r="Q15" s="80" t="s">
        <v>24</v>
      </c>
      <c r="R15" s="80" t="s">
        <v>25</v>
      </c>
      <c r="S15" s="80" t="s">
        <v>26</v>
      </c>
      <c r="T15" s="80" t="s">
        <v>27</v>
      </c>
      <c r="U15" s="82" t="s">
        <v>28</v>
      </c>
      <c r="W15" s="401"/>
      <c r="X15" s="80" t="s">
        <v>21</v>
      </c>
      <c r="Y15" s="81" t="s">
        <v>22</v>
      </c>
      <c r="Z15" s="80" t="s">
        <v>23</v>
      </c>
      <c r="AA15" s="81" t="s">
        <v>58</v>
      </c>
      <c r="AB15" s="80" t="s">
        <v>24</v>
      </c>
      <c r="AC15" s="80" t="s">
        <v>25</v>
      </c>
      <c r="AD15" s="80" t="s">
        <v>26</v>
      </c>
      <c r="AE15" s="80" t="s">
        <v>27</v>
      </c>
      <c r="AF15" s="82" t="s">
        <v>28</v>
      </c>
    </row>
    <row r="16" spans="1:32" ht="12.75">
      <c r="A16" s="7" t="s">
        <v>14</v>
      </c>
      <c r="B16" s="84">
        <v>26.79</v>
      </c>
      <c r="C16" s="84">
        <v>27.47</v>
      </c>
      <c r="D16" s="84">
        <v>30.01</v>
      </c>
      <c r="E16" s="84">
        <v>34.31</v>
      </c>
      <c r="F16" s="84">
        <v>39.67</v>
      </c>
      <c r="G16" s="84">
        <v>34.8</v>
      </c>
      <c r="H16" s="84">
        <v>34.8</v>
      </c>
      <c r="I16" s="84">
        <v>37.77</v>
      </c>
      <c r="J16" s="88">
        <v>37.77</v>
      </c>
      <c r="L16" s="7" t="s">
        <v>14</v>
      </c>
      <c r="M16" s="9">
        <v>29.63</v>
      </c>
      <c r="N16" s="47">
        <v>30.39</v>
      </c>
      <c r="O16" s="9">
        <v>33.19</v>
      </c>
      <c r="P16" s="47">
        <v>37.95</v>
      </c>
      <c r="Q16" s="9">
        <v>43.88</v>
      </c>
      <c r="R16" s="9">
        <v>39.58</v>
      </c>
      <c r="S16" s="9">
        <v>39.58</v>
      </c>
      <c r="T16" s="9">
        <v>42.96</v>
      </c>
      <c r="U16" s="10">
        <v>42.96</v>
      </c>
      <c r="W16" s="7" t="s">
        <v>14</v>
      </c>
      <c r="X16" s="84">
        <f>B16-M16</f>
        <v>-2.84</v>
      </c>
      <c r="Y16" s="86">
        <f aca="true" t="shared" si="9" ref="Y16:Y22">C16-N16</f>
        <v>-2.9200000000000017</v>
      </c>
      <c r="Z16" s="84">
        <f aca="true" t="shared" si="10" ref="Z16:Z22">D16-O16</f>
        <v>-3.179999999999996</v>
      </c>
      <c r="AA16" s="86">
        <f aca="true" t="shared" si="11" ref="AA16:AA22">E16-P16</f>
        <v>-3.6400000000000006</v>
      </c>
      <c r="AB16" s="84">
        <f aca="true" t="shared" si="12" ref="AB16:AB22">F16-Q16</f>
        <v>-4.210000000000001</v>
      </c>
      <c r="AC16" s="84">
        <f aca="true" t="shared" si="13" ref="AC16:AC22">G16-R16</f>
        <v>-4.780000000000001</v>
      </c>
      <c r="AD16" s="84">
        <f aca="true" t="shared" si="14" ref="AD16:AD22">H16-S16</f>
        <v>-4.780000000000001</v>
      </c>
      <c r="AE16" s="84">
        <f aca="true" t="shared" si="15" ref="AE16:AE22">I16-T16</f>
        <v>-5.189999999999998</v>
      </c>
      <c r="AF16" s="88">
        <f aca="true" t="shared" si="16" ref="AF16:AF22">J16-U16</f>
        <v>-5.189999999999998</v>
      </c>
    </row>
    <row r="17" spans="1:32" ht="12.75">
      <c r="A17" s="7" t="s">
        <v>15</v>
      </c>
      <c r="B17" s="84">
        <v>27.31</v>
      </c>
      <c r="C17" s="84">
        <v>27.98</v>
      </c>
      <c r="D17" s="84">
        <v>30.68</v>
      </c>
      <c r="E17" s="84">
        <v>35.24</v>
      </c>
      <c r="F17" s="84">
        <v>40.83</v>
      </c>
      <c r="G17" s="84">
        <v>35.74</v>
      </c>
      <c r="H17" s="84">
        <v>35.74</v>
      </c>
      <c r="I17" s="84">
        <v>38.82</v>
      </c>
      <c r="J17" s="88">
        <v>39.91</v>
      </c>
      <c r="L17" s="7" t="s">
        <v>15</v>
      </c>
      <c r="M17" s="9">
        <v>30.21</v>
      </c>
      <c r="N17" s="47">
        <v>30.95</v>
      </c>
      <c r="O17" s="9">
        <v>33.94</v>
      </c>
      <c r="P17" s="47">
        <v>38.98</v>
      </c>
      <c r="Q17" s="9">
        <v>45.16</v>
      </c>
      <c r="R17" s="9">
        <v>40.65</v>
      </c>
      <c r="S17" s="9">
        <v>40.65</v>
      </c>
      <c r="T17" s="9">
        <v>44.15</v>
      </c>
      <c r="U17" s="10">
        <v>45.4</v>
      </c>
      <c r="W17" s="7" t="s">
        <v>15</v>
      </c>
      <c r="X17" s="84">
        <f aca="true" t="shared" si="17" ref="X17:X22">B17-M17</f>
        <v>-2.900000000000002</v>
      </c>
      <c r="Y17" s="86">
        <f t="shared" si="9"/>
        <v>-2.969999999999999</v>
      </c>
      <c r="Z17" s="84">
        <f t="shared" si="10"/>
        <v>-3.259999999999998</v>
      </c>
      <c r="AA17" s="86">
        <f t="shared" si="11"/>
        <v>-3.739999999999995</v>
      </c>
      <c r="AB17" s="84">
        <f t="shared" si="12"/>
        <v>-4.329999999999998</v>
      </c>
      <c r="AC17" s="84">
        <f t="shared" si="13"/>
        <v>-4.909999999999997</v>
      </c>
      <c r="AD17" s="84">
        <f t="shared" si="14"/>
        <v>-4.909999999999997</v>
      </c>
      <c r="AE17" s="84">
        <f t="shared" si="15"/>
        <v>-5.329999999999998</v>
      </c>
      <c r="AF17" s="88">
        <f t="shared" si="16"/>
        <v>-5.490000000000002</v>
      </c>
    </row>
    <row r="18" spans="1:32" ht="12.75">
      <c r="A18" s="7" t="s">
        <v>16</v>
      </c>
      <c r="B18" s="84">
        <v>29.19</v>
      </c>
      <c r="C18" s="84">
        <v>29.85</v>
      </c>
      <c r="D18" s="84">
        <v>33.09</v>
      </c>
      <c r="E18" s="84">
        <v>38.09</v>
      </c>
      <c r="F18" s="84">
        <v>44.41</v>
      </c>
      <c r="G18" s="84">
        <v>38.64</v>
      </c>
      <c r="H18" s="84">
        <v>38.64</v>
      </c>
      <c r="I18" s="84">
        <v>42.22</v>
      </c>
      <c r="J18" s="88">
        <v>43.34</v>
      </c>
      <c r="L18" s="7" t="s">
        <v>16</v>
      </c>
      <c r="M18" s="9">
        <v>32.29</v>
      </c>
      <c r="N18" s="47">
        <v>33.02</v>
      </c>
      <c r="O18" s="9">
        <v>36.6</v>
      </c>
      <c r="P18" s="47">
        <v>42.14</v>
      </c>
      <c r="Q18" s="9">
        <v>49.12</v>
      </c>
      <c r="R18" s="9">
        <v>43.95</v>
      </c>
      <c r="S18" s="9">
        <v>43.95</v>
      </c>
      <c r="T18" s="9">
        <v>48.02</v>
      </c>
      <c r="U18" s="10">
        <v>49.29</v>
      </c>
      <c r="W18" s="7" t="s">
        <v>16</v>
      </c>
      <c r="X18" s="84">
        <f t="shared" si="17"/>
        <v>-3.099999999999998</v>
      </c>
      <c r="Y18" s="86">
        <f t="shared" si="9"/>
        <v>-3.1700000000000017</v>
      </c>
      <c r="Z18" s="84">
        <f t="shared" si="10"/>
        <v>-3.509999999999998</v>
      </c>
      <c r="AA18" s="86">
        <f t="shared" si="11"/>
        <v>-4.049999999999997</v>
      </c>
      <c r="AB18" s="84">
        <f t="shared" si="12"/>
        <v>-4.710000000000001</v>
      </c>
      <c r="AC18" s="84">
        <f t="shared" si="13"/>
        <v>-5.310000000000002</v>
      </c>
      <c r="AD18" s="84">
        <f t="shared" si="14"/>
        <v>-5.310000000000002</v>
      </c>
      <c r="AE18" s="84">
        <f t="shared" si="15"/>
        <v>-5.800000000000004</v>
      </c>
      <c r="AF18" s="88">
        <f t="shared" si="16"/>
        <v>-5.949999999999996</v>
      </c>
    </row>
    <row r="19" spans="1:32" ht="12.75">
      <c r="A19" s="7" t="s">
        <v>17</v>
      </c>
      <c r="B19" s="84">
        <v>30.95</v>
      </c>
      <c r="C19" s="84">
        <v>31.61</v>
      </c>
      <c r="D19" s="84">
        <v>35.37</v>
      </c>
      <c r="E19" s="84">
        <v>41.43</v>
      </c>
      <c r="F19" s="84">
        <v>48.58</v>
      </c>
      <c r="G19" s="84">
        <v>42.02</v>
      </c>
      <c r="H19" s="84">
        <v>42.02</v>
      </c>
      <c r="I19" s="84">
        <v>46.15</v>
      </c>
      <c r="J19" s="88">
        <v>47.56</v>
      </c>
      <c r="L19" s="7" t="s">
        <v>17</v>
      </c>
      <c r="M19" s="9">
        <v>34.24</v>
      </c>
      <c r="N19" s="47">
        <v>34.97</v>
      </c>
      <c r="O19" s="9">
        <v>39.12</v>
      </c>
      <c r="P19" s="47">
        <v>45.83</v>
      </c>
      <c r="Q19" s="9">
        <v>53.74</v>
      </c>
      <c r="R19" s="9">
        <v>47.79</v>
      </c>
      <c r="S19" s="9">
        <v>47.79</v>
      </c>
      <c r="T19" s="9">
        <v>52.49</v>
      </c>
      <c r="U19" s="10">
        <v>54.09</v>
      </c>
      <c r="W19" s="7" t="s">
        <v>17</v>
      </c>
      <c r="X19" s="84">
        <f t="shared" si="17"/>
        <v>-3.2900000000000027</v>
      </c>
      <c r="Y19" s="86">
        <f t="shared" si="9"/>
        <v>-3.3599999999999994</v>
      </c>
      <c r="Z19" s="84">
        <f t="shared" si="10"/>
        <v>-3.75</v>
      </c>
      <c r="AA19" s="86">
        <f t="shared" si="11"/>
        <v>-4.399999999999999</v>
      </c>
      <c r="AB19" s="84">
        <f t="shared" si="12"/>
        <v>-5.160000000000004</v>
      </c>
      <c r="AC19" s="84">
        <f t="shared" si="13"/>
        <v>-5.769999999999996</v>
      </c>
      <c r="AD19" s="84">
        <f t="shared" si="14"/>
        <v>-5.769999999999996</v>
      </c>
      <c r="AE19" s="84">
        <f t="shared" si="15"/>
        <v>-6.340000000000003</v>
      </c>
      <c r="AF19" s="88">
        <f t="shared" si="16"/>
        <v>-6.530000000000001</v>
      </c>
    </row>
    <row r="20" spans="1:32" ht="12.75">
      <c r="A20" s="7" t="s">
        <v>18</v>
      </c>
      <c r="B20" s="84">
        <v>32.69</v>
      </c>
      <c r="C20" s="84">
        <v>33.4</v>
      </c>
      <c r="D20" s="84">
        <v>37.67</v>
      </c>
      <c r="E20" s="84">
        <v>44.67</v>
      </c>
      <c r="F20" s="84">
        <v>53.05</v>
      </c>
      <c r="G20" s="84">
        <v>45.3</v>
      </c>
      <c r="H20" s="84">
        <v>46.92</v>
      </c>
      <c r="I20" s="84">
        <v>49.96</v>
      </c>
      <c r="J20" s="88">
        <v>52.94</v>
      </c>
      <c r="L20" s="7" t="s">
        <v>18</v>
      </c>
      <c r="M20" s="9">
        <v>36.15</v>
      </c>
      <c r="N20" s="47">
        <v>36.94</v>
      </c>
      <c r="O20" s="9">
        <v>41.66</v>
      </c>
      <c r="P20" s="47">
        <v>49.41</v>
      </c>
      <c r="Q20" s="9">
        <v>58.68</v>
      </c>
      <c r="R20" s="9">
        <v>51.53</v>
      </c>
      <c r="S20" s="9">
        <v>53.36</v>
      </c>
      <c r="T20" s="9">
        <v>56.82</v>
      </c>
      <c r="U20" s="10">
        <v>60.21</v>
      </c>
      <c r="W20" s="7" t="s">
        <v>18</v>
      </c>
      <c r="X20" s="84">
        <f t="shared" si="17"/>
        <v>-3.460000000000001</v>
      </c>
      <c r="Y20" s="86">
        <f t="shared" si="9"/>
        <v>-3.539999999999999</v>
      </c>
      <c r="Z20" s="84">
        <f t="shared" si="10"/>
        <v>-3.989999999999995</v>
      </c>
      <c r="AA20" s="86">
        <f t="shared" si="11"/>
        <v>-4.739999999999995</v>
      </c>
      <c r="AB20" s="84">
        <f t="shared" si="12"/>
        <v>-5.630000000000003</v>
      </c>
      <c r="AC20" s="84">
        <f t="shared" si="13"/>
        <v>-6.230000000000004</v>
      </c>
      <c r="AD20" s="84">
        <f t="shared" si="14"/>
        <v>-6.439999999999998</v>
      </c>
      <c r="AE20" s="84">
        <f t="shared" si="15"/>
        <v>-6.859999999999999</v>
      </c>
      <c r="AF20" s="88">
        <f t="shared" si="16"/>
        <v>-7.270000000000003</v>
      </c>
    </row>
    <row r="21" spans="1:32" ht="12.75">
      <c r="A21" s="7" t="s">
        <v>19</v>
      </c>
      <c r="B21" s="84">
        <v>33.99</v>
      </c>
      <c r="C21" s="84">
        <v>34.67</v>
      </c>
      <c r="D21" s="84">
        <v>39.3</v>
      </c>
      <c r="E21" s="84">
        <v>47.87</v>
      </c>
      <c r="F21" s="84">
        <v>57.64</v>
      </c>
      <c r="G21" s="84">
        <v>48.54</v>
      </c>
      <c r="H21" s="84">
        <v>50.13</v>
      </c>
      <c r="I21" s="84">
        <v>53.7</v>
      </c>
      <c r="J21" s="88">
        <v>56.47</v>
      </c>
      <c r="L21" s="7" t="s">
        <v>19</v>
      </c>
      <c r="M21" s="9">
        <v>37.6</v>
      </c>
      <c r="N21" s="47">
        <v>38.34</v>
      </c>
      <c r="O21" s="9">
        <v>43.47</v>
      </c>
      <c r="P21" s="47">
        <v>52.94</v>
      </c>
      <c r="Q21" s="9">
        <v>63.76</v>
      </c>
      <c r="R21" s="9">
        <v>55.21</v>
      </c>
      <c r="S21" s="9">
        <v>55.21</v>
      </c>
      <c r="T21" s="9">
        <v>61.07</v>
      </c>
      <c r="U21" s="10">
        <v>64.22</v>
      </c>
      <c r="W21" s="7" t="s">
        <v>19</v>
      </c>
      <c r="X21" s="84">
        <f t="shared" si="17"/>
        <v>-3.6099999999999994</v>
      </c>
      <c r="Y21" s="86">
        <f t="shared" si="9"/>
        <v>-3.6700000000000017</v>
      </c>
      <c r="Z21" s="84">
        <f t="shared" si="10"/>
        <v>-4.170000000000002</v>
      </c>
      <c r="AA21" s="86">
        <f t="shared" si="11"/>
        <v>-5.07</v>
      </c>
      <c r="AB21" s="84">
        <f t="shared" si="12"/>
        <v>-6.119999999999997</v>
      </c>
      <c r="AC21" s="84">
        <f t="shared" si="13"/>
        <v>-6.670000000000002</v>
      </c>
      <c r="AD21" s="84">
        <f t="shared" si="14"/>
        <v>-5.079999999999998</v>
      </c>
      <c r="AE21" s="84">
        <f t="shared" si="15"/>
        <v>-7.369999999999997</v>
      </c>
      <c r="AF21" s="88">
        <f t="shared" si="16"/>
        <v>-7.75</v>
      </c>
    </row>
    <row r="22" spans="1:32" ht="13.5" thickBot="1">
      <c r="A22" s="8" t="s">
        <v>20</v>
      </c>
      <c r="B22" s="85">
        <v>34.91</v>
      </c>
      <c r="C22" s="85">
        <v>35.61</v>
      </c>
      <c r="D22" s="85">
        <v>40.55</v>
      </c>
      <c r="E22" s="85">
        <v>50.24</v>
      </c>
      <c r="F22" s="85">
        <v>62.11</v>
      </c>
      <c r="G22" s="85">
        <v>50.95</v>
      </c>
      <c r="H22" s="85">
        <v>52.57</v>
      </c>
      <c r="I22" s="85">
        <v>56.47</v>
      </c>
      <c r="J22" s="89">
        <v>59.28</v>
      </c>
      <c r="L22" s="8" t="s">
        <v>20</v>
      </c>
      <c r="M22" s="11">
        <v>38.61</v>
      </c>
      <c r="N22" s="48">
        <v>39.39</v>
      </c>
      <c r="O22" s="11">
        <v>44.86</v>
      </c>
      <c r="P22" s="48">
        <v>55.58</v>
      </c>
      <c r="Q22" s="11">
        <v>68.7</v>
      </c>
      <c r="R22" s="11">
        <v>57.95</v>
      </c>
      <c r="S22" s="11">
        <v>57.95</v>
      </c>
      <c r="T22" s="11">
        <v>64.22</v>
      </c>
      <c r="U22" s="12">
        <v>67.42</v>
      </c>
      <c r="W22" s="8" t="s">
        <v>20</v>
      </c>
      <c r="X22" s="85">
        <f t="shared" si="17"/>
        <v>-3.700000000000003</v>
      </c>
      <c r="Y22" s="87">
        <f t="shared" si="9"/>
        <v>-3.780000000000001</v>
      </c>
      <c r="Z22" s="85">
        <f t="shared" si="10"/>
        <v>-4.310000000000002</v>
      </c>
      <c r="AA22" s="87">
        <f t="shared" si="11"/>
        <v>-5.339999999999996</v>
      </c>
      <c r="AB22" s="85">
        <f t="shared" si="12"/>
        <v>-6.590000000000003</v>
      </c>
      <c r="AC22" s="85">
        <f t="shared" si="13"/>
        <v>-7</v>
      </c>
      <c r="AD22" s="85">
        <f t="shared" si="14"/>
        <v>-5.380000000000003</v>
      </c>
      <c r="AE22" s="85">
        <f t="shared" si="15"/>
        <v>-7.75</v>
      </c>
      <c r="AF22" s="89">
        <f t="shared" si="16"/>
        <v>-8.14</v>
      </c>
    </row>
    <row r="23" spans="1:32" ht="13.5" thickBot="1">
      <c r="A23" s="156"/>
      <c r="L23" s="156"/>
      <c r="M23" s="177"/>
      <c r="N23" s="178"/>
      <c r="O23" s="177"/>
      <c r="P23" s="178"/>
      <c r="Q23" s="177"/>
      <c r="R23" s="177"/>
      <c r="S23" s="177"/>
      <c r="T23" s="177"/>
      <c r="U23" s="177"/>
      <c r="W23" s="156"/>
      <c r="X23" s="179"/>
      <c r="Y23" s="180"/>
      <c r="Z23" s="179"/>
      <c r="AA23" s="180"/>
      <c r="AB23" s="179"/>
      <c r="AC23" s="179"/>
      <c r="AD23" s="179"/>
      <c r="AE23" s="179"/>
      <c r="AF23" s="179"/>
    </row>
    <row r="24" spans="1:32" ht="12.75">
      <c r="A24" s="13" t="s">
        <v>195</v>
      </c>
      <c r="B24" s="14"/>
      <c r="C24" s="14"/>
      <c r="D24" s="14"/>
      <c r="E24" s="14"/>
      <c r="F24" s="14"/>
      <c r="G24" s="14"/>
      <c r="H24" s="14"/>
      <c r="I24" s="14"/>
      <c r="J24" s="15" t="s">
        <v>101</v>
      </c>
      <c r="L24" s="156"/>
      <c r="M24" s="177"/>
      <c r="N24" s="178"/>
      <c r="O24" s="177"/>
      <c r="P24" s="178"/>
      <c r="Q24" s="177"/>
      <c r="R24" s="177"/>
      <c r="S24" s="177"/>
      <c r="T24" s="177"/>
      <c r="U24" s="177"/>
      <c r="W24" s="156"/>
      <c r="X24" s="179"/>
      <c r="Y24" s="180"/>
      <c r="Z24" s="179"/>
      <c r="AA24" s="180"/>
      <c r="AB24" s="179"/>
      <c r="AC24" s="179"/>
      <c r="AD24" s="179"/>
      <c r="AE24" s="179"/>
      <c r="AF24" s="179"/>
    </row>
    <row r="25" spans="1:32" ht="12.75">
      <c r="A25" s="7"/>
      <c r="B25" s="80" t="s">
        <v>21</v>
      </c>
      <c r="C25" s="81" t="s">
        <v>22</v>
      </c>
      <c r="D25" s="80" t="s">
        <v>23</v>
      </c>
      <c r="E25" s="81" t="s">
        <v>58</v>
      </c>
      <c r="F25" s="80" t="s">
        <v>24</v>
      </c>
      <c r="G25" s="80" t="s">
        <v>25</v>
      </c>
      <c r="H25" s="80" t="s">
        <v>26</v>
      </c>
      <c r="I25" s="80" t="s">
        <v>27</v>
      </c>
      <c r="J25" s="82" t="s">
        <v>28</v>
      </c>
      <c r="L25" s="156"/>
      <c r="M25" s="177"/>
      <c r="N25" s="178"/>
      <c r="O25" s="177"/>
      <c r="P25" s="178"/>
      <c r="Q25" s="177"/>
      <c r="R25" s="177"/>
      <c r="S25" s="177"/>
      <c r="T25" s="177"/>
      <c r="U25" s="177"/>
      <c r="W25" s="156"/>
      <c r="X25" s="179"/>
      <c r="Y25" s="180"/>
      <c r="Z25" s="179"/>
      <c r="AA25" s="180"/>
      <c r="AB25" s="179"/>
      <c r="AC25" s="179"/>
      <c r="AD25" s="179"/>
      <c r="AE25" s="179"/>
      <c r="AF25" s="179"/>
    </row>
    <row r="26" spans="1:32" ht="12.75">
      <c r="A26" s="7" t="s">
        <v>14</v>
      </c>
      <c r="B26" s="84">
        <v>58.26</v>
      </c>
      <c r="C26" s="84">
        <v>59.76</v>
      </c>
      <c r="D26" s="84">
        <v>65.27</v>
      </c>
      <c r="E26" s="84">
        <v>74.62</v>
      </c>
      <c r="F26" s="84">
        <v>86.29</v>
      </c>
      <c r="G26" s="84">
        <v>75.7</v>
      </c>
      <c r="H26" s="84">
        <v>75.7</v>
      </c>
      <c r="I26" s="84">
        <v>82.16</v>
      </c>
      <c r="J26" s="88">
        <v>82.16</v>
      </c>
      <c r="L26" s="156"/>
      <c r="M26" s="177"/>
      <c r="N26" s="178"/>
      <c r="O26" s="177"/>
      <c r="P26" s="178"/>
      <c r="Q26" s="177"/>
      <c r="R26" s="177"/>
      <c r="S26" s="177"/>
      <c r="T26" s="177"/>
      <c r="U26" s="177"/>
      <c r="W26" s="156"/>
      <c r="X26" s="179"/>
      <c r="Y26" s="180"/>
      <c r="Z26" s="179"/>
      <c r="AA26" s="180"/>
      <c r="AB26" s="179"/>
      <c r="AC26" s="179"/>
      <c r="AD26" s="179"/>
      <c r="AE26" s="179"/>
      <c r="AF26" s="179"/>
    </row>
    <row r="27" spans="1:32" ht="12.75">
      <c r="A27" s="7" t="s">
        <v>15</v>
      </c>
      <c r="B27" s="84">
        <v>59.39</v>
      </c>
      <c r="C27" s="84">
        <v>60.86</v>
      </c>
      <c r="D27" s="84">
        <v>66.74</v>
      </c>
      <c r="E27" s="84">
        <v>76.64</v>
      </c>
      <c r="F27" s="84">
        <v>88.8</v>
      </c>
      <c r="G27" s="84">
        <v>77.74</v>
      </c>
      <c r="H27" s="84">
        <v>77.74</v>
      </c>
      <c r="I27" s="84">
        <v>84.42</v>
      </c>
      <c r="J27" s="88">
        <v>86.81</v>
      </c>
      <c r="L27" s="156"/>
      <c r="M27" s="177"/>
      <c r="N27" s="178"/>
      <c r="O27" s="177"/>
      <c r="P27" s="178"/>
      <c r="Q27" s="177"/>
      <c r="R27" s="177"/>
      <c r="S27" s="177"/>
      <c r="T27" s="177"/>
      <c r="U27" s="177"/>
      <c r="W27" s="156"/>
      <c r="X27" s="179"/>
      <c r="Y27" s="180"/>
      <c r="Z27" s="179"/>
      <c r="AA27" s="180"/>
      <c r="AB27" s="179"/>
      <c r="AC27" s="179"/>
      <c r="AD27" s="179"/>
      <c r="AE27" s="179"/>
      <c r="AF27" s="179"/>
    </row>
    <row r="28" spans="1:32" ht="12.75">
      <c r="A28" s="7" t="s">
        <v>16</v>
      </c>
      <c r="B28" s="84">
        <v>63.5</v>
      </c>
      <c r="C28" s="84">
        <v>64.93</v>
      </c>
      <c r="D28" s="84">
        <v>71.97</v>
      </c>
      <c r="E28" s="84">
        <v>82.86</v>
      </c>
      <c r="F28" s="84">
        <v>96.59</v>
      </c>
      <c r="G28" s="84">
        <v>84.04</v>
      </c>
      <c r="H28" s="84">
        <v>84.04</v>
      </c>
      <c r="I28" s="84">
        <v>91.84</v>
      </c>
      <c r="J28" s="88">
        <v>94.26</v>
      </c>
      <c r="L28" s="156"/>
      <c r="M28" s="177"/>
      <c r="N28" s="178"/>
      <c r="O28" s="177"/>
      <c r="P28" s="178"/>
      <c r="Q28" s="177"/>
      <c r="R28" s="177"/>
      <c r="S28" s="177"/>
      <c r="T28" s="177"/>
      <c r="U28" s="177"/>
      <c r="W28" s="156"/>
      <c r="X28" s="179"/>
      <c r="Y28" s="180"/>
      <c r="Z28" s="179"/>
      <c r="AA28" s="180"/>
      <c r="AB28" s="179"/>
      <c r="AC28" s="179"/>
      <c r="AD28" s="179"/>
      <c r="AE28" s="179"/>
      <c r="AF28" s="179"/>
    </row>
    <row r="29" spans="1:32" ht="12.75">
      <c r="A29" s="7" t="s">
        <v>17</v>
      </c>
      <c r="B29" s="84">
        <v>67.32</v>
      </c>
      <c r="C29" s="84">
        <v>68.76</v>
      </c>
      <c r="D29" s="84">
        <v>76.93</v>
      </c>
      <c r="E29" s="84">
        <v>90.11</v>
      </c>
      <c r="F29" s="84">
        <v>105.67</v>
      </c>
      <c r="G29" s="84">
        <v>91.4</v>
      </c>
      <c r="H29" s="84">
        <v>91.4</v>
      </c>
      <c r="I29" s="84">
        <v>100.37</v>
      </c>
      <c r="J29" s="88">
        <v>103.44</v>
      </c>
      <c r="L29" s="156"/>
      <c r="M29" s="177"/>
      <c r="N29" s="178"/>
      <c r="O29" s="177"/>
      <c r="P29" s="178"/>
      <c r="Q29" s="177"/>
      <c r="R29" s="177"/>
      <c r="S29" s="177"/>
      <c r="T29" s="177"/>
      <c r="U29" s="177"/>
      <c r="W29" s="156"/>
      <c r="X29" s="179"/>
      <c r="Y29" s="180"/>
      <c r="Z29" s="179"/>
      <c r="AA29" s="180"/>
      <c r="AB29" s="179"/>
      <c r="AC29" s="179"/>
      <c r="AD29" s="179"/>
      <c r="AE29" s="179"/>
      <c r="AF29" s="179"/>
    </row>
    <row r="30" spans="1:32" ht="12.75">
      <c r="A30" s="7" t="s">
        <v>18</v>
      </c>
      <c r="B30" s="84">
        <v>71.09</v>
      </c>
      <c r="C30" s="84">
        <v>72.65</v>
      </c>
      <c r="D30" s="84">
        <v>81.92</v>
      </c>
      <c r="E30" s="84">
        <v>97.16</v>
      </c>
      <c r="F30" s="84">
        <v>115.39</v>
      </c>
      <c r="G30" s="84">
        <v>98.54</v>
      </c>
      <c r="H30" s="84">
        <v>102.04</v>
      </c>
      <c r="I30" s="84">
        <v>108.66</v>
      </c>
      <c r="J30" s="88">
        <v>115.15</v>
      </c>
      <c r="L30" s="156"/>
      <c r="M30" s="177"/>
      <c r="N30" s="178"/>
      <c r="O30" s="177"/>
      <c r="P30" s="178"/>
      <c r="Q30" s="177"/>
      <c r="R30" s="177"/>
      <c r="S30" s="177"/>
      <c r="T30" s="177"/>
      <c r="U30" s="177"/>
      <c r="W30" s="156"/>
      <c r="X30" s="179"/>
      <c r="Y30" s="180"/>
      <c r="Z30" s="179"/>
      <c r="AA30" s="180"/>
      <c r="AB30" s="179"/>
      <c r="AC30" s="179"/>
      <c r="AD30" s="179"/>
      <c r="AE30" s="179"/>
      <c r="AF30" s="179"/>
    </row>
    <row r="31" spans="1:32" ht="12.75">
      <c r="A31" s="7" t="s">
        <v>19</v>
      </c>
      <c r="B31" s="84">
        <v>73.94</v>
      </c>
      <c r="C31" s="84">
        <v>75.4</v>
      </c>
      <c r="D31" s="84">
        <v>85.48</v>
      </c>
      <c r="E31" s="84">
        <v>104.11</v>
      </c>
      <c r="F31" s="84">
        <v>125.38</v>
      </c>
      <c r="G31" s="84">
        <v>105.58</v>
      </c>
      <c r="H31" s="84">
        <v>109.03</v>
      </c>
      <c r="I31" s="84">
        <v>116.79</v>
      </c>
      <c r="J31" s="88">
        <v>122.81</v>
      </c>
      <c r="L31" s="156"/>
      <c r="M31" s="177"/>
      <c r="N31" s="178"/>
      <c r="O31" s="177"/>
      <c r="P31" s="178"/>
      <c r="Q31" s="177"/>
      <c r="R31" s="177"/>
      <c r="S31" s="177"/>
      <c r="T31" s="177"/>
      <c r="U31" s="177"/>
      <c r="W31" s="156"/>
      <c r="X31" s="179"/>
      <c r="Y31" s="180"/>
      <c r="Z31" s="179"/>
      <c r="AA31" s="180"/>
      <c r="AB31" s="179"/>
      <c r="AC31" s="179"/>
      <c r="AD31" s="179"/>
      <c r="AE31" s="179"/>
      <c r="AF31" s="179"/>
    </row>
    <row r="32" spans="1:32" ht="13.5" thickBot="1">
      <c r="A32" s="8" t="s">
        <v>20</v>
      </c>
      <c r="B32" s="85">
        <v>75.93</v>
      </c>
      <c r="C32" s="85">
        <v>77.45</v>
      </c>
      <c r="D32" s="85">
        <v>88.2</v>
      </c>
      <c r="E32" s="85">
        <v>109.28</v>
      </c>
      <c r="F32" s="85">
        <v>135.09</v>
      </c>
      <c r="G32" s="85">
        <v>110.83</v>
      </c>
      <c r="H32" s="85">
        <v>114.33</v>
      </c>
      <c r="I32" s="85">
        <v>122.81</v>
      </c>
      <c r="J32" s="89">
        <v>128.92</v>
      </c>
      <c r="L32" s="156"/>
      <c r="M32" s="177"/>
      <c r="N32" s="178"/>
      <c r="O32" s="177"/>
      <c r="P32" s="178"/>
      <c r="Q32" s="177"/>
      <c r="R32" s="177"/>
      <c r="S32" s="177"/>
      <c r="T32" s="177"/>
      <c r="U32" s="177"/>
      <c r="W32" s="156"/>
      <c r="X32" s="179"/>
      <c r="Y32" s="180"/>
      <c r="Z32" s="179"/>
      <c r="AA32" s="180"/>
      <c r="AB32" s="179"/>
      <c r="AC32" s="179"/>
      <c r="AD32" s="179"/>
      <c r="AE32" s="179"/>
      <c r="AF32" s="179"/>
    </row>
    <row r="33" spans="1:32" ht="13.5" thickBot="1">
      <c r="A33" s="156"/>
      <c r="L33" s="156"/>
      <c r="M33" s="177"/>
      <c r="N33" s="178"/>
      <c r="O33" s="177"/>
      <c r="P33" s="178"/>
      <c r="Q33" s="177"/>
      <c r="R33" s="177"/>
      <c r="S33" s="177"/>
      <c r="T33" s="177"/>
      <c r="U33" s="177"/>
      <c r="W33" s="156"/>
      <c r="X33" s="179"/>
      <c r="Y33" s="180"/>
      <c r="Z33" s="179"/>
      <c r="AA33" s="180"/>
      <c r="AB33" s="179"/>
      <c r="AC33" s="179"/>
      <c r="AD33" s="179"/>
      <c r="AE33" s="179"/>
      <c r="AF33" s="179"/>
    </row>
    <row r="34" spans="1:17" ht="13.5" thickBot="1">
      <c r="A34" s="18" t="s">
        <v>32</v>
      </c>
      <c r="B34" s="19"/>
      <c r="C34" s="19"/>
      <c r="D34" s="19"/>
      <c r="E34" s="187" t="s">
        <v>100</v>
      </c>
      <c r="L34" s="18" t="s">
        <v>32</v>
      </c>
      <c r="M34" s="19"/>
      <c r="N34" s="19"/>
      <c r="O34" s="19"/>
      <c r="P34" s="19"/>
      <c r="Q34" s="53" t="s">
        <v>44</v>
      </c>
    </row>
    <row r="35" spans="1:28" s="2" customFormat="1" ht="12.75">
      <c r="A35" s="29" t="s">
        <v>40</v>
      </c>
      <c r="B35" s="30" t="s">
        <v>33</v>
      </c>
      <c r="C35" s="181" t="s">
        <v>45</v>
      </c>
      <c r="D35" s="200" t="s">
        <v>62</v>
      </c>
      <c r="E35" s="30" t="s">
        <v>33</v>
      </c>
      <c r="F35" s="141" t="s">
        <v>11</v>
      </c>
      <c r="G35" s="194" t="s">
        <v>35</v>
      </c>
      <c r="L35" s="29" t="s">
        <v>40</v>
      </c>
      <c r="M35" s="30" t="s">
        <v>33</v>
      </c>
      <c r="N35" s="31"/>
      <c r="O35" s="32" t="s">
        <v>34</v>
      </c>
      <c r="P35" s="33"/>
      <c r="Q35" s="34" t="s">
        <v>33</v>
      </c>
      <c r="W35" s="114"/>
      <c r="X35"/>
      <c r="Y35"/>
      <c r="Z35"/>
      <c r="AA35"/>
      <c r="AB35"/>
    </row>
    <row r="36" spans="1:28" s="2" customFormat="1" ht="13.5" thickBot="1">
      <c r="A36" s="35"/>
      <c r="B36" s="69">
        <v>38717</v>
      </c>
      <c r="C36" s="199">
        <v>38718</v>
      </c>
      <c r="D36" s="69"/>
      <c r="E36" s="69">
        <v>39083</v>
      </c>
      <c r="F36" s="142" t="s">
        <v>82</v>
      </c>
      <c r="G36" s="193" t="s">
        <v>109</v>
      </c>
      <c r="L36" s="35"/>
      <c r="M36" s="69">
        <v>37986</v>
      </c>
      <c r="N36" s="70">
        <v>37987</v>
      </c>
      <c r="O36" s="71">
        <v>38353</v>
      </c>
      <c r="P36" s="36" t="s">
        <v>35</v>
      </c>
      <c r="Q36" s="72">
        <v>38353</v>
      </c>
      <c r="W36"/>
      <c r="X36"/>
      <c r="Y36"/>
      <c r="Z36"/>
      <c r="AA36"/>
      <c r="AB36"/>
    </row>
    <row r="37" spans="1:17" ht="12.75">
      <c r="A37" s="23" t="s">
        <v>54</v>
      </c>
      <c r="B37" s="106">
        <v>154.82</v>
      </c>
      <c r="C37" s="109">
        <v>9.18</v>
      </c>
      <c r="D37" s="116">
        <v>51.46</v>
      </c>
      <c r="E37" s="37">
        <f>B37+G37</f>
        <v>215.45999999999998</v>
      </c>
      <c r="F37" s="143"/>
      <c r="G37" s="37">
        <f>C37+D37</f>
        <v>60.64</v>
      </c>
      <c r="L37" s="23" t="s">
        <v>14</v>
      </c>
      <c r="M37" s="26">
        <v>142.55</v>
      </c>
      <c r="N37" s="21">
        <v>12.27</v>
      </c>
      <c r="O37" s="22">
        <v>0</v>
      </c>
      <c r="P37" s="20">
        <v>12.27</v>
      </c>
      <c r="Q37" s="37">
        <v>154.82</v>
      </c>
    </row>
    <row r="38" spans="1:17" ht="12.75">
      <c r="A38" s="24" t="s">
        <v>55</v>
      </c>
      <c r="B38" s="107">
        <v>190.65</v>
      </c>
      <c r="C38" s="110">
        <v>11.35</v>
      </c>
      <c r="D38" s="116">
        <v>51.46</v>
      </c>
      <c r="E38" s="26">
        <f>B38+G38</f>
        <v>253.46</v>
      </c>
      <c r="F38" s="144">
        <f>AVERAGE(C37:C39)</f>
        <v>12.953333333333333</v>
      </c>
      <c r="G38" s="26">
        <f>C38+D38</f>
        <v>62.81</v>
      </c>
      <c r="L38" s="24" t="s">
        <v>17</v>
      </c>
      <c r="M38" s="27">
        <v>175.93</v>
      </c>
      <c r="N38" s="16">
        <v>14.72</v>
      </c>
      <c r="O38" s="9">
        <v>0</v>
      </c>
      <c r="P38" s="10">
        <v>14.72</v>
      </c>
      <c r="Q38" s="26">
        <v>190.65</v>
      </c>
    </row>
    <row r="39" spans="1:17" ht="13.5" thickBot="1">
      <c r="A39" s="25" t="s">
        <v>56</v>
      </c>
      <c r="B39" s="108">
        <v>239.17</v>
      </c>
      <c r="C39" s="111">
        <v>18.33</v>
      </c>
      <c r="D39" s="117">
        <v>51.46</v>
      </c>
      <c r="E39" s="38">
        <f>B39+G39</f>
        <v>308.96</v>
      </c>
      <c r="F39" s="40"/>
      <c r="G39" s="28">
        <f>C39+D39</f>
        <v>69.78999999999999</v>
      </c>
      <c r="L39" s="25" t="s">
        <v>20</v>
      </c>
      <c r="M39" s="28">
        <v>215.45</v>
      </c>
      <c r="N39" s="17">
        <v>23.72</v>
      </c>
      <c r="O39" s="11">
        <v>0</v>
      </c>
      <c r="P39" s="12">
        <v>23.72</v>
      </c>
      <c r="Q39" s="38">
        <v>239.17</v>
      </c>
    </row>
    <row r="40" ht="13.5" thickBot="1"/>
    <row r="41" spans="1:28" ht="13.5" thickBot="1">
      <c r="A41" s="18" t="s">
        <v>36</v>
      </c>
      <c r="B41" s="19"/>
      <c r="C41" s="19"/>
      <c r="D41" s="19"/>
      <c r="E41" s="188" t="s">
        <v>107</v>
      </c>
      <c r="L41" s="18" t="s">
        <v>36</v>
      </c>
      <c r="M41" s="19"/>
      <c r="N41" s="19"/>
      <c r="O41" s="19"/>
      <c r="P41" s="19"/>
      <c r="Q41" s="53" t="s">
        <v>37</v>
      </c>
      <c r="W41" s="2"/>
      <c r="X41" s="2"/>
      <c r="Y41" s="2"/>
      <c r="Z41" s="2"/>
      <c r="AA41" s="2"/>
      <c r="AB41" s="2"/>
    </row>
    <row r="42" spans="1:28" ht="12.75">
      <c r="A42" s="29" t="s">
        <v>41</v>
      </c>
      <c r="B42" s="30" t="s">
        <v>106</v>
      </c>
      <c r="C42" s="181" t="s">
        <v>45</v>
      </c>
      <c r="D42" s="189" t="s">
        <v>62</v>
      </c>
      <c r="E42" s="30" t="s">
        <v>106</v>
      </c>
      <c r="F42" s="30" t="s">
        <v>110</v>
      </c>
      <c r="G42" s="194" t="s">
        <v>35</v>
      </c>
      <c r="H42" s="114"/>
      <c r="L42" s="29" t="s">
        <v>41</v>
      </c>
      <c r="M42" s="30" t="s">
        <v>37</v>
      </c>
      <c r="N42" s="31"/>
      <c r="O42" s="32" t="s">
        <v>62</v>
      </c>
      <c r="P42" s="33"/>
      <c r="Q42" s="34" t="s">
        <v>37</v>
      </c>
      <c r="W42" s="114"/>
      <c r="X42" s="2"/>
      <c r="Y42" s="2"/>
      <c r="Z42" s="2"/>
      <c r="AA42" s="2"/>
      <c r="AB42" s="2"/>
    </row>
    <row r="43" spans="1:28" ht="13.5" thickBot="1">
      <c r="A43" s="35"/>
      <c r="B43" s="69">
        <v>38717</v>
      </c>
      <c r="C43" s="182">
        <v>38718</v>
      </c>
      <c r="D43" s="182"/>
      <c r="E43" s="69">
        <v>38718</v>
      </c>
      <c r="F43" s="196" t="s">
        <v>111</v>
      </c>
      <c r="G43" s="193" t="s">
        <v>109</v>
      </c>
      <c r="L43" s="35"/>
      <c r="M43" s="69">
        <v>37986</v>
      </c>
      <c r="N43" s="70" t="s">
        <v>65</v>
      </c>
      <c r="O43" s="71"/>
      <c r="P43" s="36" t="s">
        <v>35</v>
      </c>
      <c r="Q43" s="72">
        <v>38353</v>
      </c>
      <c r="W43" s="2"/>
      <c r="X43" s="2"/>
      <c r="Y43" s="2"/>
      <c r="Z43" s="2"/>
      <c r="AA43" s="2"/>
      <c r="AB43" s="2"/>
    </row>
    <row r="44" spans="1:28" ht="12.75">
      <c r="A44" s="198" t="s">
        <v>105</v>
      </c>
      <c r="B44" s="106">
        <v>1586.56</v>
      </c>
      <c r="C44" s="185">
        <v>163.44</v>
      </c>
      <c r="D44" s="39">
        <v>344.65</v>
      </c>
      <c r="E44" s="37">
        <f>B44+C44</f>
        <v>1750</v>
      </c>
      <c r="F44" s="194" t="s">
        <v>24</v>
      </c>
      <c r="G44" s="37">
        <f>C44+D44</f>
        <v>508.09</v>
      </c>
      <c r="H44" s="197" t="s">
        <v>131</v>
      </c>
      <c r="L44" s="198" t="s">
        <v>105</v>
      </c>
      <c r="M44" s="220"/>
      <c r="N44" s="221"/>
      <c r="O44" s="222"/>
      <c r="P44" s="223"/>
      <c r="Q44" s="224"/>
      <c r="W44" s="2"/>
      <c r="X44" s="2"/>
      <c r="Y44" s="2"/>
      <c r="Z44" s="2"/>
      <c r="AA44" s="2"/>
      <c r="AB44" s="2"/>
    </row>
    <row r="45" spans="1:28" ht="12.75">
      <c r="A45" s="23" t="s">
        <v>38</v>
      </c>
      <c r="B45" s="106">
        <v>52.83</v>
      </c>
      <c r="C45" s="185">
        <v>11.67</v>
      </c>
      <c r="D45" s="21">
        <v>344.65</v>
      </c>
      <c r="E45" s="26">
        <f>B45+C45</f>
        <v>64.5</v>
      </c>
      <c r="F45" s="195" t="s">
        <v>114</v>
      </c>
      <c r="G45" s="26">
        <f>C45+D45</f>
        <v>356.32</v>
      </c>
      <c r="L45" s="23" t="s">
        <v>38</v>
      </c>
      <c r="M45" s="26">
        <v>52.83</v>
      </c>
      <c r="N45" s="21">
        <v>196</v>
      </c>
      <c r="O45" s="22"/>
      <c r="P45" s="20">
        <v>196</v>
      </c>
      <c r="Q45" s="26">
        <v>52.83</v>
      </c>
      <c r="R45" t="s">
        <v>23</v>
      </c>
      <c r="W45" s="2"/>
      <c r="X45" s="2"/>
      <c r="Y45" s="2"/>
      <c r="Z45" s="2"/>
      <c r="AA45" s="2"/>
      <c r="AB45" s="2"/>
    </row>
    <row r="46" spans="1:28" ht="13.5" thickBot="1">
      <c r="A46" s="25" t="s">
        <v>39</v>
      </c>
      <c r="B46" s="108">
        <v>48.25</v>
      </c>
      <c r="C46" s="186">
        <v>10.25</v>
      </c>
      <c r="D46" s="17">
        <v>344.65</v>
      </c>
      <c r="E46" s="38">
        <f>B46+C46</f>
        <v>58.5</v>
      </c>
      <c r="F46" s="196" t="s">
        <v>42</v>
      </c>
      <c r="G46" s="28">
        <f>C46+D46</f>
        <v>354.9</v>
      </c>
      <c r="L46" s="25" t="s">
        <v>39</v>
      </c>
      <c r="M46" s="28">
        <v>48.25</v>
      </c>
      <c r="N46" s="17">
        <v>196</v>
      </c>
      <c r="O46" s="11"/>
      <c r="P46" s="12">
        <v>196</v>
      </c>
      <c r="Q46" s="38">
        <v>48.25</v>
      </c>
      <c r="R46" t="s">
        <v>42</v>
      </c>
      <c r="W46" s="2"/>
      <c r="X46" s="2"/>
      <c r="Y46" s="2"/>
      <c r="Z46" s="2"/>
      <c r="AA46" s="2"/>
      <c r="AB46" s="2"/>
    </row>
    <row r="47" spans="23:32" ht="13.5" thickBot="1">
      <c r="W47" s="90" t="s">
        <v>73</v>
      </c>
      <c r="X47" s="91"/>
      <c r="Y47" s="91"/>
      <c r="Z47" s="91"/>
      <c r="AA47" s="91"/>
      <c r="AB47" s="91"/>
      <c r="AC47" s="91"/>
      <c r="AD47" s="91"/>
      <c r="AE47" s="91"/>
      <c r="AF47" s="92"/>
    </row>
    <row r="48" spans="1:32" ht="12.75">
      <c r="A48" s="13" t="s">
        <v>97</v>
      </c>
      <c r="B48" s="14"/>
      <c r="C48" s="14"/>
      <c r="D48" s="14"/>
      <c r="E48" s="14"/>
      <c r="F48" s="14"/>
      <c r="G48" s="14"/>
      <c r="H48" s="14"/>
      <c r="I48" s="14"/>
      <c r="J48" s="15" t="s">
        <v>104</v>
      </c>
      <c r="L48" s="13" t="s">
        <v>51</v>
      </c>
      <c r="M48" s="14"/>
      <c r="N48" s="14"/>
      <c r="O48" s="14"/>
      <c r="P48" s="14"/>
      <c r="Q48" s="14"/>
      <c r="R48" s="14"/>
      <c r="S48" s="14"/>
      <c r="T48" s="14"/>
      <c r="U48" s="15" t="s">
        <v>29</v>
      </c>
      <c r="W48" s="400"/>
      <c r="X48" s="93" t="s">
        <v>52</v>
      </c>
      <c r="Y48" s="94"/>
      <c r="Z48" s="94"/>
      <c r="AA48" s="94"/>
      <c r="AB48" s="95"/>
      <c r="AC48" s="93" t="s">
        <v>53</v>
      </c>
      <c r="AD48" s="94"/>
      <c r="AE48" s="94"/>
      <c r="AF48" s="97"/>
    </row>
    <row r="49" spans="1:32" ht="12.75">
      <c r="A49" s="7"/>
      <c r="B49" s="80" t="s">
        <v>21</v>
      </c>
      <c r="C49" s="81" t="s">
        <v>22</v>
      </c>
      <c r="D49" s="80" t="s">
        <v>23</v>
      </c>
      <c r="E49" s="81" t="s">
        <v>58</v>
      </c>
      <c r="F49" s="80" t="s">
        <v>24</v>
      </c>
      <c r="G49" s="80" t="s">
        <v>25</v>
      </c>
      <c r="H49" s="80" t="s">
        <v>26</v>
      </c>
      <c r="I49" s="80" t="s">
        <v>27</v>
      </c>
      <c r="J49" s="82" t="s">
        <v>28</v>
      </c>
      <c r="L49" s="7"/>
      <c r="M49" s="80" t="s">
        <v>21</v>
      </c>
      <c r="N49" s="81" t="s">
        <v>22</v>
      </c>
      <c r="O49" s="80" t="s">
        <v>23</v>
      </c>
      <c r="P49" s="81" t="s">
        <v>58</v>
      </c>
      <c r="Q49" s="80" t="s">
        <v>24</v>
      </c>
      <c r="R49" s="80" t="s">
        <v>25</v>
      </c>
      <c r="S49" s="80" t="s">
        <v>26</v>
      </c>
      <c r="T49" s="80" t="s">
        <v>27</v>
      </c>
      <c r="U49" s="82" t="s">
        <v>28</v>
      </c>
      <c r="W49" s="401"/>
      <c r="X49" s="80" t="s">
        <v>21</v>
      </c>
      <c r="Y49" s="81" t="s">
        <v>22</v>
      </c>
      <c r="Z49" s="80" t="s">
        <v>23</v>
      </c>
      <c r="AA49" s="81" t="s">
        <v>58</v>
      </c>
      <c r="AB49" s="80" t="s">
        <v>24</v>
      </c>
      <c r="AC49" s="80" t="s">
        <v>25</v>
      </c>
      <c r="AD49" s="80" t="s">
        <v>26</v>
      </c>
      <c r="AE49" s="80" t="s">
        <v>27</v>
      </c>
      <c r="AF49" s="82" t="s">
        <v>28</v>
      </c>
    </row>
    <row r="50" spans="1:32" ht="12.75">
      <c r="A50" s="7" t="s">
        <v>14</v>
      </c>
      <c r="B50" s="104">
        <v>14359.02</v>
      </c>
      <c r="C50" s="104">
        <v>14727.13</v>
      </c>
      <c r="D50" s="104">
        <v>16085.62</v>
      </c>
      <c r="E50" s="104">
        <v>18391.4</v>
      </c>
      <c r="F50" s="104">
        <v>21266.1</v>
      </c>
      <c r="G50" s="104">
        <v>18490.63</v>
      </c>
      <c r="H50" s="104">
        <v>18490.63</v>
      </c>
      <c r="I50" s="104">
        <v>20068.42</v>
      </c>
      <c r="J50" s="112">
        <v>20068.42</v>
      </c>
      <c r="L50" s="7" t="s">
        <v>14</v>
      </c>
      <c r="M50" s="73">
        <v>13659.9</v>
      </c>
      <c r="N50" s="73">
        <v>14010.01</v>
      </c>
      <c r="O50" s="73">
        <v>15302.38</v>
      </c>
      <c r="P50" s="73">
        <v>17495.96</v>
      </c>
      <c r="Q50" s="73">
        <v>20230.62</v>
      </c>
      <c r="R50" s="73">
        <v>17582.23</v>
      </c>
      <c r="S50" s="73">
        <v>17582.23</v>
      </c>
      <c r="T50" s="73">
        <v>19082.5</v>
      </c>
      <c r="U50" s="74">
        <v>19082.5</v>
      </c>
      <c r="W50" s="7" t="s">
        <v>14</v>
      </c>
      <c r="X50" s="84">
        <f>B50-M50</f>
        <v>699.1200000000008</v>
      </c>
      <c r="Y50" s="86">
        <f aca="true" t="shared" si="18" ref="Y50:Y56">C50-N50</f>
        <v>717.119999999999</v>
      </c>
      <c r="Z50" s="84">
        <f aca="true" t="shared" si="19" ref="Z50:Z56">D50-O50</f>
        <v>783.2400000000016</v>
      </c>
      <c r="AA50" s="86">
        <f aca="true" t="shared" si="20" ref="AA50:AA56">E50-P50</f>
        <v>895.4400000000023</v>
      </c>
      <c r="AB50" s="84">
        <f aca="true" t="shared" si="21" ref="AB50:AB56">F50-Q50</f>
        <v>1035.4799999999996</v>
      </c>
      <c r="AC50" s="84">
        <f aca="true" t="shared" si="22" ref="AC50:AC56">G50-R50</f>
        <v>908.4000000000015</v>
      </c>
      <c r="AD50" s="84">
        <f aca="true" t="shared" si="23" ref="AD50:AD56">H50-S50</f>
        <v>908.4000000000015</v>
      </c>
      <c r="AE50" s="84">
        <f aca="true" t="shared" si="24" ref="AE50:AE56">I50-T50</f>
        <v>985.9199999999983</v>
      </c>
      <c r="AF50" s="88">
        <f aca="true" t="shared" si="25" ref="AF50:AF56">J50-U50</f>
        <v>985.9199999999983</v>
      </c>
    </row>
    <row r="51" spans="1:32" ht="12.75">
      <c r="A51" s="7" t="s">
        <v>15</v>
      </c>
      <c r="B51" s="104">
        <v>14637.86</v>
      </c>
      <c r="C51" s="104">
        <v>14998.6</v>
      </c>
      <c r="D51" s="104">
        <v>16447.16</v>
      </c>
      <c r="E51" s="104">
        <v>18888.61</v>
      </c>
      <c r="F51" s="104">
        <v>21885.19</v>
      </c>
      <c r="G51" s="104">
        <v>18990.1</v>
      </c>
      <c r="H51" s="104">
        <v>18990.1</v>
      </c>
      <c r="I51" s="104">
        <v>20622.41</v>
      </c>
      <c r="J51" s="112">
        <v>21205.31</v>
      </c>
      <c r="L51" s="7" t="s">
        <v>15</v>
      </c>
      <c r="M51" s="73">
        <v>13925.18</v>
      </c>
      <c r="N51" s="73">
        <v>14268.28</v>
      </c>
      <c r="O51" s="73">
        <v>15646.28</v>
      </c>
      <c r="P51" s="73">
        <v>17968.93</v>
      </c>
      <c r="Q51" s="73">
        <v>20819.59</v>
      </c>
      <c r="R51" s="73">
        <v>18057.22</v>
      </c>
      <c r="S51" s="73">
        <v>18057.22</v>
      </c>
      <c r="T51" s="73">
        <v>19609.37</v>
      </c>
      <c r="U51" s="74">
        <v>20163.59</v>
      </c>
      <c r="W51" s="7" t="s">
        <v>15</v>
      </c>
      <c r="X51" s="84">
        <f aca="true" t="shared" si="26" ref="X51:X56">B51-M51</f>
        <v>712.6800000000003</v>
      </c>
      <c r="Y51" s="86">
        <f t="shared" si="18"/>
        <v>730.3199999999997</v>
      </c>
      <c r="Z51" s="84">
        <f t="shared" si="19"/>
        <v>800.8799999999992</v>
      </c>
      <c r="AA51" s="86">
        <f t="shared" si="20"/>
        <v>919.6800000000003</v>
      </c>
      <c r="AB51" s="84">
        <f t="shared" si="21"/>
        <v>1065.5999999999985</v>
      </c>
      <c r="AC51" s="84">
        <f t="shared" si="22"/>
        <v>932.8799999999974</v>
      </c>
      <c r="AD51" s="84">
        <f t="shared" si="23"/>
        <v>932.8799999999974</v>
      </c>
      <c r="AE51" s="84">
        <f t="shared" si="24"/>
        <v>1013.0400000000009</v>
      </c>
      <c r="AF51" s="88">
        <f t="shared" si="25"/>
        <v>1041.7200000000012</v>
      </c>
    </row>
    <row r="52" spans="1:32" ht="12.75">
      <c r="A52" s="7" t="s">
        <v>16</v>
      </c>
      <c r="B52" s="104">
        <v>15648.91</v>
      </c>
      <c r="C52" s="104">
        <v>16002.43</v>
      </c>
      <c r="D52" s="104">
        <v>17738.02</v>
      </c>
      <c r="E52" s="104">
        <v>20420.2</v>
      </c>
      <c r="F52" s="104">
        <v>23803.81</v>
      </c>
      <c r="G52" s="104">
        <v>20528.5</v>
      </c>
      <c r="H52" s="104">
        <v>20528.5</v>
      </c>
      <c r="I52" s="104">
        <v>22433.27</v>
      </c>
      <c r="J52" s="112">
        <v>23024.51</v>
      </c>
      <c r="L52" s="7" t="s">
        <v>16</v>
      </c>
      <c r="M52" s="73">
        <v>14886.91</v>
      </c>
      <c r="N52" s="73">
        <v>15223.27</v>
      </c>
      <c r="O52" s="73">
        <v>16874.38</v>
      </c>
      <c r="P52" s="73">
        <v>19425.88</v>
      </c>
      <c r="Q52" s="73">
        <v>22644.73</v>
      </c>
      <c r="R52" s="73">
        <v>19520.02</v>
      </c>
      <c r="S52" s="73">
        <v>19520.02</v>
      </c>
      <c r="T52" s="73">
        <v>21331.19</v>
      </c>
      <c r="U52" s="74">
        <v>21893.39</v>
      </c>
      <c r="W52" s="7" t="s">
        <v>16</v>
      </c>
      <c r="X52" s="84">
        <f t="shared" si="26"/>
        <v>762</v>
      </c>
      <c r="Y52" s="86">
        <f t="shared" si="18"/>
        <v>779.1599999999999</v>
      </c>
      <c r="Z52" s="84">
        <f t="shared" si="19"/>
        <v>863.6399999999994</v>
      </c>
      <c r="AA52" s="86">
        <f t="shared" si="20"/>
        <v>994.3199999999997</v>
      </c>
      <c r="AB52" s="84">
        <f t="shared" si="21"/>
        <v>1159.0800000000017</v>
      </c>
      <c r="AC52" s="84">
        <f t="shared" si="22"/>
        <v>1008.4799999999996</v>
      </c>
      <c r="AD52" s="84">
        <f t="shared" si="23"/>
        <v>1008.4799999999996</v>
      </c>
      <c r="AE52" s="84">
        <f t="shared" si="24"/>
        <v>1102.0800000000017</v>
      </c>
      <c r="AF52" s="88">
        <f t="shared" si="25"/>
        <v>1131.119999999999</v>
      </c>
    </row>
    <row r="53" spans="1:32" ht="12.75">
      <c r="A53" s="7" t="s">
        <v>17</v>
      </c>
      <c r="B53" s="104">
        <v>16592.28</v>
      </c>
      <c r="C53" s="104">
        <v>16945.79</v>
      </c>
      <c r="D53" s="104">
        <v>18960.63</v>
      </c>
      <c r="E53" s="104">
        <v>22208.69</v>
      </c>
      <c r="F53" s="104">
        <v>26042.85</v>
      </c>
      <c r="G53" s="104">
        <v>22325.5</v>
      </c>
      <c r="H53" s="104">
        <v>22325.5</v>
      </c>
      <c r="I53" s="104">
        <v>24517.97</v>
      </c>
      <c r="J53" s="112">
        <v>25268.53</v>
      </c>
      <c r="L53" s="7" t="s">
        <v>17</v>
      </c>
      <c r="M53" s="73">
        <v>15784.44</v>
      </c>
      <c r="N53" s="73">
        <v>16120.67</v>
      </c>
      <c r="O53" s="73">
        <v>18037.47</v>
      </c>
      <c r="P53" s="73">
        <v>21127.37</v>
      </c>
      <c r="Q53" s="73">
        <v>24774.81</v>
      </c>
      <c r="R53" s="73">
        <v>21228.7</v>
      </c>
      <c r="S53" s="73">
        <v>21228.7</v>
      </c>
      <c r="T53" s="73">
        <v>23313.53</v>
      </c>
      <c r="U53" s="74">
        <v>24027.25</v>
      </c>
      <c r="W53" s="7" t="s">
        <v>17</v>
      </c>
      <c r="X53" s="84">
        <f t="shared" si="26"/>
        <v>807.8399999999983</v>
      </c>
      <c r="Y53" s="86">
        <f t="shared" si="18"/>
        <v>825.1200000000008</v>
      </c>
      <c r="Z53" s="84">
        <f t="shared" si="19"/>
        <v>923.1599999999999</v>
      </c>
      <c r="AA53" s="86">
        <f t="shared" si="20"/>
        <v>1081.3199999999997</v>
      </c>
      <c r="AB53" s="84">
        <f t="shared" si="21"/>
        <v>1268.0399999999972</v>
      </c>
      <c r="AC53" s="84">
        <f t="shared" si="22"/>
        <v>1096.7999999999993</v>
      </c>
      <c r="AD53" s="84">
        <f t="shared" si="23"/>
        <v>1096.7999999999993</v>
      </c>
      <c r="AE53" s="84">
        <f t="shared" si="24"/>
        <v>1204.4400000000023</v>
      </c>
      <c r="AF53" s="88">
        <f t="shared" si="25"/>
        <v>1241.2799999999988</v>
      </c>
    </row>
    <row r="54" spans="1:32" ht="12.75">
      <c r="A54" s="7" t="s">
        <v>18</v>
      </c>
      <c r="B54" s="104">
        <v>17521.17</v>
      </c>
      <c r="C54" s="104">
        <v>17903.75</v>
      </c>
      <c r="D54" s="104">
        <v>20190.6</v>
      </c>
      <c r="E54" s="104">
        <v>23944.85</v>
      </c>
      <c r="F54" s="104">
        <v>28438.18</v>
      </c>
      <c r="G54" s="104">
        <v>24069.5</v>
      </c>
      <c r="H54" s="104">
        <v>24925.83</v>
      </c>
      <c r="I54" s="104">
        <v>26542.11</v>
      </c>
      <c r="J54" s="112">
        <v>28126.91</v>
      </c>
      <c r="L54" s="7" t="s">
        <v>18</v>
      </c>
      <c r="M54" s="73">
        <v>16668.09</v>
      </c>
      <c r="N54" s="73">
        <v>17031.95</v>
      </c>
      <c r="O54" s="73">
        <v>19207.56</v>
      </c>
      <c r="P54" s="73">
        <v>22778.93</v>
      </c>
      <c r="Q54" s="73">
        <v>27053.5</v>
      </c>
      <c r="R54" s="73">
        <v>22887.02</v>
      </c>
      <c r="S54" s="73">
        <v>23701.35</v>
      </c>
      <c r="T54" s="73">
        <v>25238.19</v>
      </c>
      <c r="U54" s="74">
        <v>26745.11</v>
      </c>
      <c r="W54" s="7" t="s">
        <v>18</v>
      </c>
      <c r="X54" s="84">
        <f t="shared" si="26"/>
        <v>853.0799999999981</v>
      </c>
      <c r="Y54" s="86">
        <f t="shared" si="18"/>
        <v>871.7999999999993</v>
      </c>
      <c r="Z54" s="84">
        <f t="shared" si="19"/>
        <v>983.0399999999972</v>
      </c>
      <c r="AA54" s="86">
        <f t="shared" si="20"/>
        <v>1165.9199999999983</v>
      </c>
      <c r="AB54" s="84">
        <f t="shared" si="21"/>
        <v>1384.6800000000003</v>
      </c>
      <c r="AC54" s="84">
        <f t="shared" si="22"/>
        <v>1182.4799999999996</v>
      </c>
      <c r="AD54" s="84">
        <f t="shared" si="23"/>
        <v>1224.4800000000032</v>
      </c>
      <c r="AE54" s="84">
        <f t="shared" si="24"/>
        <v>1303.920000000002</v>
      </c>
      <c r="AF54" s="88">
        <f t="shared" si="25"/>
        <v>1381.7999999999993</v>
      </c>
    </row>
    <row r="55" spans="1:32" ht="12.75">
      <c r="A55" s="7" t="s">
        <v>19</v>
      </c>
      <c r="B55" s="104">
        <v>18221.87</v>
      </c>
      <c r="C55" s="104">
        <v>18582.08</v>
      </c>
      <c r="D55" s="104">
        <v>21066.52</v>
      </c>
      <c r="E55" s="104">
        <v>25657.56</v>
      </c>
      <c r="F55" s="104">
        <v>30899.34</v>
      </c>
      <c r="G55" s="104">
        <v>25790.21</v>
      </c>
      <c r="H55" s="104">
        <v>26632.14</v>
      </c>
      <c r="I55" s="104">
        <v>28527.77</v>
      </c>
      <c r="J55" s="112">
        <v>29999.55</v>
      </c>
      <c r="L55" s="7" t="s">
        <v>19</v>
      </c>
      <c r="M55" s="73">
        <v>17334.59</v>
      </c>
      <c r="N55" s="73">
        <v>17677.28</v>
      </c>
      <c r="O55" s="73">
        <v>20040.76</v>
      </c>
      <c r="P55" s="73">
        <v>24408.24</v>
      </c>
      <c r="Q55" s="73">
        <v>29394.78</v>
      </c>
      <c r="R55" s="73">
        <v>24523.25</v>
      </c>
      <c r="S55" s="73">
        <v>25323.78</v>
      </c>
      <c r="T55" s="73">
        <v>27126.29</v>
      </c>
      <c r="U55" s="74">
        <v>28525.83</v>
      </c>
      <c r="W55" s="7" t="s">
        <v>19</v>
      </c>
      <c r="X55" s="84">
        <f t="shared" si="26"/>
        <v>887.2799999999988</v>
      </c>
      <c r="Y55" s="86">
        <f t="shared" si="18"/>
        <v>904.8000000000029</v>
      </c>
      <c r="Z55" s="84">
        <f t="shared" si="19"/>
        <v>1025.760000000002</v>
      </c>
      <c r="AA55" s="86">
        <f t="shared" si="20"/>
        <v>1249.3199999999997</v>
      </c>
      <c r="AB55" s="84">
        <f t="shared" si="21"/>
        <v>1504.5600000000013</v>
      </c>
      <c r="AC55" s="84">
        <f t="shared" si="22"/>
        <v>1266.9599999999991</v>
      </c>
      <c r="AD55" s="84">
        <f t="shared" si="23"/>
        <v>1308.3600000000006</v>
      </c>
      <c r="AE55" s="84">
        <f t="shared" si="24"/>
        <v>1401.4799999999996</v>
      </c>
      <c r="AF55" s="88">
        <f t="shared" si="25"/>
        <v>1473.7199999999975</v>
      </c>
    </row>
    <row r="56" spans="1:32" ht="13.5" thickBot="1">
      <c r="A56" s="8" t="s">
        <v>20</v>
      </c>
      <c r="B56" s="105">
        <v>18712.93</v>
      </c>
      <c r="C56" s="105">
        <v>19088.7</v>
      </c>
      <c r="D56" s="105">
        <v>21737.75</v>
      </c>
      <c r="E56" s="105">
        <v>26932.99</v>
      </c>
      <c r="F56" s="105">
        <v>33293.35</v>
      </c>
      <c r="G56" s="105">
        <v>27071.47</v>
      </c>
      <c r="H56" s="105">
        <v>27928.33</v>
      </c>
      <c r="I56" s="105">
        <v>29999.55</v>
      </c>
      <c r="J56" s="113">
        <v>31492.33</v>
      </c>
      <c r="L56" s="8" t="s">
        <v>20</v>
      </c>
      <c r="M56" s="75">
        <v>17801.77</v>
      </c>
      <c r="N56" s="75">
        <v>18159.3</v>
      </c>
      <c r="O56" s="75">
        <v>20679.35</v>
      </c>
      <c r="P56" s="75">
        <v>25621.63</v>
      </c>
      <c r="Q56" s="75">
        <v>31672.27</v>
      </c>
      <c r="R56" s="75">
        <v>25741.51</v>
      </c>
      <c r="S56" s="75">
        <v>26556.37</v>
      </c>
      <c r="T56" s="75">
        <v>28525.83</v>
      </c>
      <c r="U56" s="76">
        <v>29945.29</v>
      </c>
      <c r="W56" s="8" t="s">
        <v>20</v>
      </c>
      <c r="X56" s="85">
        <f t="shared" si="26"/>
        <v>911.1599999999999</v>
      </c>
      <c r="Y56" s="87">
        <f t="shared" si="18"/>
        <v>929.4000000000015</v>
      </c>
      <c r="Z56" s="85">
        <f t="shared" si="19"/>
        <v>1058.4000000000015</v>
      </c>
      <c r="AA56" s="87">
        <f t="shared" si="20"/>
        <v>1311.3600000000006</v>
      </c>
      <c r="AB56" s="85">
        <f t="shared" si="21"/>
        <v>1621.079999999998</v>
      </c>
      <c r="AC56" s="85">
        <f t="shared" si="22"/>
        <v>1329.9600000000028</v>
      </c>
      <c r="AD56" s="85">
        <f t="shared" si="23"/>
        <v>1371.9600000000028</v>
      </c>
      <c r="AE56" s="85">
        <f t="shared" si="24"/>
        <v>1473.7199999999975</v>
      </c>
      <c r="AF56" s="89">
        <f t="shared" si="25"/>
        <v>1547.0400000000009</v>
      </c>
    </row>
    <row r="57" spans="1:32" ht="13.5" thickBot="1">
      <c r="A57" s="68"/>
      <c r="L57" s="68"/>
      <c r="W57" s="128" t="s">
        <v>74</v>
      </c>
      <c r="X57" s="22">
        <f>AVERAGE(X50:X56)</f>
        <v>804.7371428571423</v>
      </c>
      <c r="Y57" s="22">
        <f aca="true" t="shared" si="27" ref="Y57:AF57">AVERAGE(Y50:Y56)</f>
        <v>822.531428571429</v>
      </c>
      <c r="Z57" s="22">
        <f t="shared" si="27"/>
        <v>919.7314285714286</v>
      </c>
      <c r="AA57" s="22">
        <f t="shared" si="27"/>
        <v>1088.1942857142858</v>
      </c>
      <c r="AB57" s="22">
        <f t="shared" si="27"/>
        <v>1291.2171428571423</v>
      </c>
      <c r="AC57" s="22">
        <f t="shared" si="27"/>
        <v>1103.7085714285713</v>
      </c>
      <c r="AD57" s="22">
        <f t="shared" si="27"/>
        <v>1121.6228571428578</v>
      </c>
      <c r="AE57" s="22">
        <f t="shared" si="27"/>
        <v>1212.0857142857146</v>
      </c>
      <c r="AF57" s="22">
        <f t="shared" si="27"/>
        <v>1257.514285714285</v>
      </c>
    </row>
    <row r="58" spans="1:32" ht="12.75">
      <c r="A58" s="145" t="s">
        <v>99</v>
      </c>
      <c r="B58" s="146"/>
      <c r="C58" s="146"/>
      <c r="D58" s="146"/>
      <c r="E58" s="146"/>
      <c r="F58" s="146"/>
      <c r="G58" s="146"/>
      <c r="H58" s="146"/>
      <c r="I58" s="146"/>
      <c r="J58" s="201" t="s">
        <v>112</v>
      </c>
      <c r="L58" s="145" t="s">
        <v>85</v>
      </c>
      <c r="M58" s="146"/>
      <c r="N58" s="146"/>
      <c r="O58" s="146"/>
      <c r="P58" s="146"/>
      <c r="Q58" s="146"/>
      <c r="R58" s="146"/>
      <c r="S58" s="146"/>
      <c r="T58" s="146"/>
      <c r="U58" s="147"/>
      <c r="W58" s="129" t="s">
        <v>75</v>
      </c>
      <c r="X58" s="9">
        <f aca="true" t="shared" si="28" ref="X58:AF58">X57/12</f>
        <v>67.06142857142852</v>
      </c>
      <c r="Y58" s="9">
        <f t="shared" si="28"/>
        <v>68.54428571428575</v>
      </c>
      <c r="Z58" s="9">
        <f t="shared" si="28"/>
        <v>76.64428571428572</v>
      </c>
      <c r="AA58" s="9">
        <f t="shared" si="28"/>
        <v>90.68285714285715</v>
      </c>
      <c r="AB58" s="9">
        <f t="shared" si="28"/>
        <v>107.60142857142853</v>
      </c>
      <c r="AC58" s="9">
        <f t="shared" si="28"/>
        <v>91.97571428571428</v>
      </c>
      <c r="AD58" s="9">
        <f t="shared" si="28"/>
        <v>93.46857142857148</v>
      </c>
      <c r="AE58" s="9">
        <f t="shared" si="28"/>
        <v>101.00714285714288</v>
      </c>
      <c r="AF58" s="9">
        <f t="shared" si="28"/>
        <v>104.79285714285709</v>
      </c>
    </row>
    <row r="59" spans="1:32" ht="12.75">
      <c r="A59" s="7"/>
      <c r="B59" s="80" t="s">
        <v>21</v>
      </c>
      <c r="C59" s="81" t="s">
        <v>22</v>
      </c>
      <c r="D59" s="80" t="s">
        <v>23</v>
      </c>
      <c r="E59" s="81" t="s">
        <v>58</v>
      </c>
      <c r="F59" s="80" t="s">
        <v>24</v>
      </c>
      <c r="G59" s="80" t="s">
        <v>25</v>
      </c>
      <c r="H59" s="80" t="s">
        <v>26</v>
      </c>
      <c r="I59" s="80" t="s">
        <v>27</v>
      </c>
      <c r="J59" s="82" t="s">
        <v>28</v>
      </c>
      <c r="L59" s="7"/>
      <c r="M59" s="80" t="s">
        <v>21</v>
      </c>
      <c r="N59" s="81" t="s">
        <v>22</v>
      </c>
      <c r="O59" s="80" t="s">
        <v>23</v>
      </c>
      <c r="P59" s="81" t="s">
        <v>58</v>
      </c>
      <c r="Q59" s="80" t="s">
        <v>24</v>
      </c>
      <c r="R59" s="80" t="s">
        <v>25</v>
      </c>
      <c r="S59" s="80" t="s">
        <v>26</v>
      </c>
      <c r="T59" s="80" t="s">
        <v>27</v>
      </c>
      <c r="U59" s="82" t="s">
        <v>28</v>
      </c>
      <c r="W59" s="130" t="s">
        <v>76</v>
      </c>
      <c r="AC59" s="9">
        <f>AC57+$F$38*12</f>
        <v>1259.1485714285714</v>
      </c>
      <c r="AD59" s="9">
        <f>AD57+$F$38*12</f>
        <v>1277.0628571428579</v>
      </c>
      <c r="AE59" s="9">
        <f>AE57+$F$38*12</f>
        <v>1367.5257142857147</v>
      </c>
      <c r="AF59" s="9">
        <f>AF57+$F$38*12</f>
        <v>1412.954285714285</v>
      </c>
    </row>
    <row r="60" spans="1:32" ht="12.75">
      <c r="A60" s="7" t="s">
        <v>14</v>
      </c>
      <c r="B60" s="104">
        <v>58.26</v>
      </c>
      <c r="C60" s="104">
        <v>59.76</v>
      </c>
      <c r="D60" s="104">
        <v>65.27</v>
      </c>
      <c r="E60" s="104">
        <v>74.62</v>
      </c>
      <c r="F60" s="104">
        <v>86.29</v>
      </c>
      <c r="G60" s="104">
        <v>75.7</v>
      </c>
      <c r="H60" s="104">
        <v>75.7</v>
      </c>
      <c r="I60" s="104">
        <v>82.16</v>
      </c>
      <c r="J60" s="112">
        <v>82.16</v>
      </c>
      <c r="L60" s="7" t="s">
        <v>14</v>
      </c>
      <c r="M60" s="104">
        <f aca="true" t="shared" si="29" ref="M60:U60">M6+M16</f>
        <v>52.55</v>
      </c>
      <c r="N60" s="104">
        <f t="shared" si="29"/>
        <v>53.900000000000006</v>
      </c>
      <c r="O60" s="104">
        <f t="shared" si="29"/>
        <v>58.87</v>
      </c>
      <c r="P60" s="104">
        <f t="shared" si="29"/>
        <v>67.31</v>
      </c>
      <c r="Q60" s="104">
        <f t="shared" si="29"/>
        <v>77.83000000000001</v>
      </c>
      <c r="R60" s="104">
        <f t="shared" si="29"/>
        <v>73.22</v>
      </c>
      <c r="S60" s="104">
        <f t="shared" si="29"/>
        <v>73.22</v>
      </c>
      <c r="T60" s="104">
        <f t="shared" si="29"/>
        <v>79.47</v>
      </c>
      <c r="U60" s="112">
        <f t="shared" si="29"/>
        <v>79.47</v>
      </c>
      <c r="W60" s="129" t="s">
        <v>75</v>
      </c>
      <c r="AC60" s="9">
        <f>AC59/12</f>
        <v>104.92904761904761</v>
      </c>
      <c r="AD60" s="9">
        <f>AD59/12</f>
        <v>106.42190476190483</v>
      </c>
      <c r="AE60" s="9">
        <f>AE59/12</f>
        <v>113.96047619047623</v>
      </c>
      <c r="AF60" s="9">
        <f>AF59/12</f>
        <v>117.74619047619042</v>
      </c>
    </row>
    <row r="61" spans="1:32" ht="12.75">
      <c r="A61" s="7" t="s">
        <v>15</v>
      </c>
      <c r="B61" s="104">
        <v>59.39</v>
      </c>
      <c r="C61" s="104">
        <v>60.86</v>
      </c>
      <c r="D61" s="104">
        <v>66.74</v>
      </c>
      <c r="E61" s="104">
        <v>76.64</v>
      </c>
      <c r="F61" s="104">
        <v>88.8</v>
      </c>
      <c r="G61" s="104">
        <v>77.74</v>
      </c>
      <c r="H61" s="104">
        <v>77.74</v>
      </c>
      <c r="I61" s="104">
        <v>84.42</v>
      </c>
      <c r="J61" s="112">
        <v>86.81</v>
      </c>
      <c r="L61" s="7" t="s">
        <v>15</v>
      </c>
      <c r="M61" s="104">
        <f aca="true" t="shared" si="30" ref="M61:U61">M7+M17</f>
        <v>53.58</v>
      </c>
      <c r="N61" s="104">
        <f t="shared" si="30"/>
        <v>54.89</v>
      </c>
      <c r="O61" s="104">
        <f t="shared" si="30"/>
        <v>60.2</v>
      </c>
      <c r="P61" s="104">
        <f t="shared" si="30"/>
        <v>69.14</v>
      </c>
      <c r="Q61" s="104">
        <f t="shared" si="30"/>
        <v>80.1</v>
      </c>
      <c r="R61" s="104">
        <f t="shared" si="30"/>
        <v>75.19999999999999</v>
      </c>
      <c r="S61" s="104">
        <f t="shared" si="30"/>
        <v>75.19999999999999</v>
      </c>
      <c r="T61" s="104">
        <f t="shared" si="30"/>
        <v>81.67</v>
      </c>
      <c r="U61" s="112">
        <f t="shared" si="30"/>
        <v>83.97999999999999</v>
      </c>
      <c r="W61" s="131" t="s">
        <v>77</v>
      </c>
      <c r="X61" s="115">
        <v>196</v>
      </c>
      <c r="Y61" s="96"/>
      <c r="Z61" s="115">
        <v>196</v>
      </c>
      <c r="AA61" s="96"/>
      <c r="AB61" s="80">
        <v>0</v>
      </c>
      <c r="AC61" s="115">
        <v>81</v>
      </c>
      <c r="AD61" s="115">
        <v>81</v>
      </c>
      <c r="AE61" s="115">
        <v>81</v>
      </c>
      <c r="AF61" s="115">
        <v>81</v>
      </c>
    </row>
    <row r="62" spans="1:32" ht="12.75">
      <c r="A62" s="7" t="s">
        <v>16</v>
      </c>
      <c r="B62" s="104">
        <v>63.5</v>
      </c>
      <c r="C62" s="104">
        <v>64.93</v>
      </c>
      <c r="D62" s="104">
        <v>71.97</v>
      </c>
      <c r="E62" s="104">
        <v>82.86</v>
      </c>
      <c r="F62" s="104">
        <v>96.59</v>
      </c>
      <c r="G62" s="104">
        <v>84.04</v>
      </c>
      <c r="H62" s="104">
        <v>84.04</v>
      </c>
      <c r="I62" s="104">
        <v>91.84</v>
      </c>
      <c r="J62" s="112">
        <v>94.26</v>
      </c>
      <c r="L62" s="7" t="s">
        <v>16</v>
      </c>
      <c r="M62" s="104">
        <f aca="true" t="shared" si="31" ref="M62:U62">M8+M18</f>
        <v>57.269999999999996</v>
      </c>
      <c r="N62" s="104">
        <f t="shared" si="31"/>
        <v>58.57000000000001</v>
      </c>
      <c r="O62" s="104">
        <f t="shared" si="31"/>
        <v>64.92</v>
      </c>
      <c r="P62" s="104">
        <f t="shared" si="31"/>
        <v>74.74000000000001</v>
      </c>
      <c r="Q62" s="104">
        <f t="shared" si="31"/>
        <v>87.12</v>
      </c>
      <c r="R62" s="104">
        <f t="shared" si="31"/>
        <v>81.30000000000001</v>
      </c>
      <c r="S62" s="104">
        <f t="shared" si="31"/>
        <v>81.30000000000001</v>
      </c>
      <c r="T62" s="104">
        <f t="shared" si="31"/>
        <v>88.84</v>
      </c>
      <c r="U62" s="112">
        <f t="shared" si="31"/>
        <v>91.18</v>
      </c>
      <c r="W62" s="2" t="s">
        <v>4</v>
      </c>
      <c r="X62" s="140">
        <f>X57+X61</f>
        <v>1000.7371428571423</v>
      </c>
      <c r="Y62" s="140"/>
      <c r="Z62" s="140">
        <f>Z57+Z61</f>
        <v>1115.7314285714288</v>
      </c>
      <c r="AA62" s="140"/>
      <c r="AB62" s="140">
        <f>AB57+AB61</f>
        <v>1291.2171428571423</v>
      </c>
      <c r="AC62" s="140">
        <f>AC59+AC61</f>
        <v>1340.1485714285714</v>
      </c>
      <c r="AD62" s="140">
        <f>AD59+AD61</f>
        <v>1358.0628571428579</v>
      </c>
      <c r="AE62" s="140">
        <f>AE59+AE61</f>
        <v>1448.5257142857147</v>
      </c>
      <c r="AF62" s="140">
        <f>AF59+AF61</f>
        <v>1493.954285714285</v>
      </c>
    </row>
    <row r="63" spans="1:21" ht="12.75">
      <c r="A63" s="7" t="s">
        <v>17</v>
      </c>
      <c r="B63" s="104">
        <v>67.32</v>
      </c>
      <c r="C63" s="104">
        <v>68.76</v>
      </c>
      <c r="D63" s="104">
        <v>76.93</v>
      </c>
      <c r="E63" s="104">
        <v>90.11</v>
      </c>
      <c r="F63" s="104">
        <v>105.67</v>
      </c>
      <c r="G63" s="104">
        <v>91.4</v>
      </c>
      <c r="H63" s="104">
        <v>91.4</v>
      </c>
      <c r="I63" s="104">
        <v>100.37</v>
      </c>
      <c r="J63" s="112">
        <v>103.44</v>
      </c>
      <c r="L63" s="7" t="s">
        <v>17</v>
      </c>
      <c r="M63" s="104">
        <f aca="true" t="shared" si="32" ref="M63:U63">M9+M19</f>
        <v>60.730000000000004</v>
      </c>
      <c r="N63" s="104">
        <f t="shared" si="32"/>
        <v>62.019999999999996</v>
      </c>
      <c r="O63" s="104">
        <f t="shared" si="32"/>
        <v>69.39</v>
      </c>
      <c r="P63" s="104">
        <f t="shared" si="32"/>
        <v>81.28999999999999</v>
      </c>
      <c r="Q63" s="104">
        <f t="shared" si="32"/>
        <v>95.32</v>
      </c>
      <c r="R63" s="104">
        <f t="shared" si="32"/>
        <v>88.41</v>
      </c>
      <c r="S63" s="104">
        <f t="shared" si="32"/>
        <v>88.41</v>
      </c>
      <c r="T63" s="104">
        <f t="shared" si="32"/>
        <v>97.1</v>
      </c>
      <c r="U63" s="112">
        <f t="shared" si="32"/>
        <v>100.07</v>
      </c>
    </row>
    <row r="64" spans="1:29" ht="12.75">
      <c r="A64" s="7" t="s">
        <v>18</v>
      </c>
      <c r="B64" s="104">
        <v>71.09</v>
      </c>
      <c r="C64" s="104">
        <v>72.65</v>
      </c>
      <c r="D64" s="104">
        <v>81.92</v>
      </c>
      <c r="E64" s="104">
        <v>97.16</v>
      </c>
      <c r="F64" s="104">
        <v>115.39</v>
      </c>
      <c r="G64" s="104">
        <v>98.54</v>
      </c>
      <c r="H64" s="104">
        <v>102.04</v>
      </c>
      <c r="I64" s="104">
        <v>108.66</v>
      </c>
      <c r="J64" s="112">
        <v>115.15</v>
      </c>
      <c r="L64" s="7" t="s">
        <v>18</v>
      </c>
      <c r="M64" s="104">
        <f aca="true" t="shared" si="33" ref="M64:U64">M10+M20</f>
        <v>64.12</v>
      </c>
      <c r="N64" s="104">
        <f t="shared" si="33"/>
        <v>65.52</v>
      </c>
      <c r="O64" s="104">
        <f t="shared" si="33"/>
        <v>73.88999999999999</v>
      </c>
      <c r="P64" s="104">
        <f t="shared" si="33"/>
        <v>87.63999999999999</v>
      </c>
      <c r="Q64" s="104">
        <f t="shared" si="33"/>
        <v>104.08</v>
      </c>
      <c r="R64" s="104">
        <f t="shared" si="33"/>
        <v>95.32</v>
      </c>
      <c r="S64" s="104">
        <f t="shared" si="33"/>
        <v>98.71000000000001</v>
      </c>
      <c r="T64" s="104">
        <f t="shared" si="33"/>
        <v>105.11</v>
      </c>
      <c r="U64" s="112">
        <f t="shared" si="33"/>
        <v>111.39</v>
      </c>
      <c r="W64" s="6" t="s">
        <v>84</v>
      </c>
      <c r="X64" s="140">
        <f>AVERAGE(X50:AB56)+X61*2</f>
        <v>1377.282285714286</v>
      </c>
      <c r="AB64" s="6" t="s">
        <v>84</v>
      </c>
      <c r="AC64" s="140">
        <f>AVERAGE(AC50:AF56)+AC61*4+F38*12</f>
        <v>1653.1728571428573</v>
      </c>
    </row>
    <row r="65" spans="1:30" ht="12.75">
      <c r="A65" s="7" t="s">
        <v>19</v>
      </c>
      <c r="B65" s="104">
        <v>73.94</v>
      </c>
      <c r="C65" s="104">
        <v>75.4</v>
      </c>
      <c r="D65" s="104">
        <v>85.48</v>
      </c>
      <c r="E65" s="104">
        <v>104.11</v>
      </c>
      <c r="F65" s="104">
        <v>125.38</v>
      </c>
      <c r="G65" s="104">
        <v>105.58</v>
      </c>
      <c r="H65" s="104">
        <v>109.03</v>
      </c>
      <c r="I65" s="104">
        <v>116.79</v>
      </c>
      <c r="J65" s="112">
        <v>122.81</v>
      </c>
      <c r="L65" s="7" t="s">
        <v>19</v>
      </c>
      <c r="M65" s="104">
        <f aca="true" t="shared" si="34" ref="M65:U65">M11+M21</f>
        <v>66.69</v>
      </c>
      <c r="N65" s="104">
        <f t="shared" si="34"/>
        <v>68.01</v>
      </c>
      <c r="O65" s="104">
        <f t="shared" si="34"/>
        <v>77.1</v>
      </c>
      <c r="P65" s="104">
        <f t="shared" si="34"/>
        <v>93.9</v>
      </c>
      <c r="Q65" s="104">
        <f t="shared" si="34"/>
        <v>113.09</v>
      </c>
      <c r="R65" s="104">
        <f t="shared" si="34"/>
        <v>102.13</v>
      </c>
      <c r="S65" s="104">
        <f t="shared" si="34"/>
        <v>103.67</v>
      </c>
      <c r="T65" s="104">
        <f t="shared" si="34"/>
        <v>112.97999999999999</v>
      </c>
      <c r="U65" s="112">
        <f t="shared" si="34"/>
        <v>118.8</v>
      </c>
      <c r="W65" s="148" t="s">
        <v>83</v>
      </c>
      <c r="X65" s="9">
        <f>AVERAGE(X58:AB58)</f>
        <v>82.10685714285714</v>
      </c>
      <c r="Y65" s="140"/>
      <c r="AB65" s="148" t="s">
        <v>83</v>
      </c>
      <c r="AC65" s="9">
        <f>AVERAGE(AC59:AF59)/12</f>
        <v>110.76440476190477</v>
      </c>
      <c r="AD65" s="140"/>
    </row>
    <row r="66" spans="1:30" ht="13.5" thickBot="1">
      <c r="A66" s="8" t="s">
        <v>20</v>
      </c>
      <c r="B66" s="105">
        <v>75.93</v>
      </c>
      <c r="C66" s="105">
        <v>77.45</v>
      </c>
      <c r="D66" s="105">
        <v>88.2</v>
      </c>
      <c r="E66" s="105">
        <v>109.28</v>
      </c>
      <c r="F66" s="105">
        <v>135.09</v>
      </c>
      <c r="G66" s="105">
        <v>110.83</v>
      </c>
      <c r="H66" s="105">
        <v>114.33</v>
      </c>
      <c r="I66" s="105">
        <v>122.81</v>
      </c>
      <c r="J66" s="113">
        <v>128.92</v>
      </c>
      <c r="L66" s="8" t="s">
        <v>20</v>
      </c>
      <c r="M66" s="105">
        <f aca="true" t="shared" si="35" ref="M66:U66">M12+M22</f>
        <v>68.48</v>
      </c>
      <c r="N66" s="105">
        <f t="shared" si="35"/>
        <v>69.86</v>
      </c>
      <c r="O66" s="105">
        <f t="shared" si="35"/>
        <v>79.56</v>
      </c>
      <c r="P66" s="105">
        <f t="shared" si="35"/>
        <v>98.58</v>
      </c>
      <c r="Q66" s="105">
        <f t="shared" si="35"/>
        <v>121.85</v>
      </c>
      <c r="R66" s="105">
        <f t="shared" si="35"/>
        <v>107.21000000000001</v>
      </c>
      <c r="S66" s="105">
        <f t="shared" si="35"/>
        <v>108.76</v>
      </c>
      <c r="T66" s="105">
        <f t="shared" si="35"/>
        <v>118.8</v>
      </c>
      <c r="U66" s="113">
        <f t="shared" si="35"/>
        <v>124.72</v>
      </c>
      <c r="Y66" s="149"/>
      <c r="AD66" s="149"/>
    </row>
    <row r="67" spans="1:21" ht="12.75">
      <c r="A67" s="183" t="s">
        <v>86</v>
      </c>
      <c r="B67" s="22">
        <f>AVERAGE(B60:B66)</f>
        <v>67.06142857142858</v>
      </c>
      <c r="C67" s="22">
        <f aca="true" t="shared" si="36" ref="C67:J67">AVERAGE(C60:C66)</f>
        <v>68.54428571428572</v>
      </c>
      <c r="D67" s="22">
        <f t="shared" si="36"/>
        <v>76.64428571428572</v>
      </c>
      <c r="E67" s="22">
        <f t="shared" si="36"/>
        <v>90.68285714285715</v>
      </c>
      <c r="F67" s="22">
        <f t="shared" si="36"/>
        <v>107.60142857142857</v>
      </c>
      <c r="G67" s="22">
        <f t="shared" si="36"/>
        <v>91.97571428571429</v>
      </c>
      <c r="H67" s="22">
        <f t="shared" si="36"/>
        <v>93.46857142857144</v>
      </c>
      <c r="I67" s="22">
        <f t="shared" si="36"/>
        <v>101.00714285714285</v>
      </c>
      <c r="J67" s="22">
        <f t="shared" si="36"/>
        <v>104.79285714285716</v>
      </c>
      <c r="L67" s="150" t="s">
        <v>86</v>
      </c>
      <c r="M67" s="22">
        <f aca="true" t="shared" si="37" ref="M67:U67">AVERAGE(M60:M66)</f>
        <v>60.48857142857143</v>
      </c>
      <c r="N67" s="22">
        <f t="shared" si="37"/>
        <v>61.824285714285715</v>
      </c>
      <c r="O67" s="22">
        <f t="shared" si="37"/>
        <v>69.13285714285715</v>
      </c>
      <c r="P67" s="22">
        <f t="shared" si="37"/>
        <v>81.8</v>
      </c>
      <c r="Q67" s="22">
        <f t="shared" si="37"/>
        <v>97.05571428571429</v>
      </c>
      <c r="R67" s="22">
        <f t="shared" si="37"/>
        <v>88.97</v>
      </c>
      <c r="S67" s="22">
        <f t="shared" si="37"/>
        <v>89.89571428571428</v>
      </c>
      <c r="T67" s="22">
        <f t="shared" si="37"/>
        <v>97.71</v>
      </c>
      <c r="U67" s="22">
        <f t="shared" si="37"/>
        <v>101.37285714285714</v>
      </c>
    </row>
    <row r="68" spans="1:30" ht="12.75">
      <c r="A68" s="148" t="s">
        <v>108</v>
      </c>
      <c r="B68" s="184">
        <f>C46</f>
        <v>10.25</v>
      </c>
      <c r="C68" s="184">
        <f>C46</f>
        <v>10.25</v>
      </c>
      <c r="D68" s="184">
        <f>C45</f>
        <v>11.67</v>
      </c>
      <c r="E68" s="184">
        <f>C45</f>
        <v>11.67</v>
      </c>
      <c r="F68" s="184">
        <f>C44/12</f>
        <v>13.62</v>
      </c>
      <c r="G68" s="9">
        <f>$F$38</f>
        <v>12.953333333333333</v>
      </c>
      <c r="H68" s="9">
        <f>$F$38</f>
        <v>12.953333333333333</v>
      </c>
      <c r="I68" s="9">
        <f>$F$38</f>
        <v>12.953333333333333</v>
      </c>
      <c r="J68" s="9">
        <f>$F$38</f>
        <v>12.953333333333333</v>
      </c>
      <c r="L68" s="151" t="s">
        <v>87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9">
        <f>$F$38</f>
        <v>12.953333333333333</v>
      </c>
      <c r="S68" s="9">
        <f>$F$38</f>
        <v>12.953333333333333</v>
      </c>
      <c r="T68" s="9">
        <f>$F$38</f>
        <v>12.953333333333333</v>
      </c>
      <c r="U68" s="9">
        <f>$F$38</f>
        <v>12.953333333333333</v>
      </c>
      <c r="W68" s="154"/>
      <c r="X68" s="155"/>
      <c r="Y68" s="156"/>
      <c r="Z68" s="154"/>
      <c r="AA68" s="156"/>
      <c r="AB68" s="154"/>
      <c r="AC68" s="155"/>
      <c r="AD68" s="156"/>
    </row>
    <row r="69" spans="1:30" ht="12.75">
      <c r="A69" s="153" t="s">
        <v>88</v>
      </c>
      <c r="B69" s="152">
        <f aca="true" t="shared" si="38" ref="B69:J69">SUM(B67:B68)</f>
        <v>77.31142857142858</v>
      </c>
      <c r="C69" s="152">
        <f t="shared" si="38"/>
        <v>78.79428571428572</v>
      </c>
      <c r="D69" s="152">
        <f t="shared" si="38"/>
        <v>88.31428571428572</v>
      </c>
      <c r="E69" s="152">
        <f t="shared" si="38"/>
        <v>102.35285714285715</v>
      </c>
      <c r="F69" s="152">
        <f t="shared" si="38"/>
        <v>121.22142857142858</v>
      </c>
      <c r="G69" s="152">
        <f t="shared" si="38"/>
        <v>104.92904761904762</v>
      </c>
      <c r="H69" s="152">
        <f t="shared" si="38"/>
        <v>106.42190476190477</v>
      </c>
      <c r="I69" s="152">
        <f t="shared" si="38"/>
        <v>113.96047619047619</v>
      </c>
      <c r="J69" s="152">
        <f t="shared" si="38"/>
        <v>117.74619047619049</v>
      </c>
      <c r="K69" s="167"/>
      <c r="L69" s="153" t="s">
        <v>88</v>
      </c>
      <c r="M69" s="152">
        <f aca="true" t="shared" si="39" ref="M69:U69">SUM(M67:M68)</f>
        <v>60.48857142857143</v>
      </c>
      <c r="N69" s="152">
        <f t="shared" si="39"/>
        <v>61.824285714285715</v>
      </c>
      <c r="O69" s="152">
        <f t="shared" si="39"/>
        <v>69.13285714285715</v>
      </c>
      <c r="P69" s="152">
        <f t="shared" si="39"/>
        <v>81.8</v>
      </c>
      <c r="Q69" s="152">
        <f t="shared" si="39"/>
        <v>97.05571428571429</v>
      </c>
      <c r="R69" s="152">
        <f t="shared" si="39"/>
        <v>101.92333333333333</v>
      </c>
      <c r="S69" s="152">
        <f t="shared" si="39"/>
        <v>102.84904761904761</v>
      </c>
      <c r="T69" s="152">
        <f t="shared" si="39"/>
        <v>110.66333333333333</v>
      </c>
      <c r="U69" s="152">
        <f t="shared" si="39"/>
        <v>114.32619047619048</v>
      </c>
      <c r="V69" s="167" t="s">
        <v>89</v>
      </c>
      <c r="W69" s="157"/>
      <c r="X69" s="158"/>
      <c r="Y69" s="156"/>
      <c r="Z69" s="155"/>
      <c r="AA69" s="156"/>
      <c r="AB69" s="157"/>
      <c r="AC69" s="158"/>
      <c r="AD69" s="156"/>
    </row>
    <row r="70" spans="4:30" ht="12.75">
      <c r="D70" s="191" t="s">
        <v>80</v>
      </c>
      <c r="E70" s="192">
        <f>AVERAGE(B69:F69)</f>
        <v>93.59885714285716</v>
      </c>
      <c r="H70" s="191" t="s">
        <v>81</v>
      </c>
      <c r="I70" s="192">
        <f>AVERAGE(G69:J69)</f>
        <v>110.76440476190476</v>
      </c>
      <c r="O70" s="165" t="s">
        <v>80</v>
      </c>
      <c r="P70" s="166">
        <f>AVERAGE(M69:Q69)</f>
        <v>74.06028571428571</v>
      </c>
      <c r="S70" s="165" t="s">
        <v>81</v>
      </c>
      <c r="T70" s="166">
        <f>AVERAGE(R69:U69)</f>
        <v>107.4404761904762</v>
      </c>
      <c r="W70" s="159"/>
      <c r="X70" s="156"/>
      <c r="Y70" s="156"/>
      <c r="Z70" s="156"/>
      <c r="AA70" s="156"/>
      <c r="AB70" s="159"/>
      <c r="AC70" s="156"/>
      <c r="AD70" s="156"/>
    </row>
    <row r="71" spans="1:30" ht="12.75">
      <c r="A71" s="164" t="s">
        <v>77</v>
      </c>
      <c r="B71" s="115">
        <f>D45</f>
        <v>344.65</v>
      </c>
      <c r="C71" s="115">
        <v>344.65</v>
      </c>
      <c r="D71" s="115">
        <v>344.65</v>
      </c>
      <c r="E71" s="115">
        <v>344.65</v>
      </c>
      <c r="F71" s="190">
        <v>344.65</v>
      </c>
      <c r="G71" s="115">
        <f>D37</f>
        <v>51.46</v>
      </c>
      <c r="H71" s="115">
        <v>51.46</v>
      </c>
      <c r="I71" s="115">
        <v>51.46</v>
      </c>
      <c r="J71" s="115">
        <v>51.46</v>
      </c>
      <c r="L71" s="164" t="s">
        <v>77</v>
      </c>
      <c r="M71" s="115">
        <v>196</v>
      </c>
      <c r="N71" s="96"/>
      <c r="O71" s="115">
        <v>196</v>
      </c>
      <c r="P71" s="96"/>
      <c r="Q71" s="80">
        <v>0</v>
      </c>
      <c r="R71" s="115">
        <v>81</v>
      </c>
      <c r="S71" s="115">
        <v>81</v>
      </c>
      <c r="T71" s="115">
        <v>81</v>
      </c>
      <c r="U71" s="115">
        <v>81</v>
      </c>
      <c r="W71" s="156"/>
      <c r="X71" s="156"/>
      <c r="Y71" s="156"/>
      <c r="Z71" s="156"/>
      <c r="AA71" s="156"/>
      <c r="AB71" s="156"/>
      <c r="AC71" s="156"/>
      <c r="AD71" s="156"/>
    </row>
    <row r="72" spans="1:30" ht="12.75">
      <c r="A72" s="135"/>
      <c r="B72" s="140"/>
      <c r="L72" s="162"/>
      <c r="M72" s="163"/>
      <c r="N72" s="163"/>
      <c r="O72" s="163"/>
      <c r="P72" s="163"/>
      <c r="Q72" s="163"/>
      <c r="R72" s="163"/>
      <c r="S72" s="163"/>
      <c r="T72" s="163"/>
      <c r="U72" s="163"/>
      <c r="W72" s="156"/>
      <c r="X72" s="156"/>
      <c r="Y72" s="154"/>
      <c r="Z72" s="156"/>
      <c r="AA72" s="156"/>
      <c r="AB72" s="156"/>
      <c r="AC72" s="156"/>
      <c r="AD72" s="156"/>
    </row>
    <row r="73" spans="12:30" ht="12.75">
      <c r="L73" s="162"/>
      <c r="M73" s="163"/>
      <c r="N73" s="163"/>
      <c r="O73" s="163"/>
      <c r="P73" s="163"/>
      <c r="Q73" s="163"/>
      <c r="R73" s="163"/>
      <c r="S73" s="163"/>
      <c r="T73" s="163"/>
      <c r="U73" s="163"/>
      <c r="W73" s="156"/>
      <c r="X73" s="160"/>
      <c r="Y73" s="155"/>
      <c r="Z73" s="156"/>
      <c r="AA73" s="161"/>
      <c r="AB73" s="156"/>
      <c r="AC73" s="156"/>
      <c r="AD73" s="156"/>
    </row>
  </sheetData>
  <mergeCells count="3">
    <mergeCell ref="W4:W5"/>
    <mergeCell ref="W14:W15"/>
    <mergeCell ref="W48:W4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105" r:id="rId3"/>
  <rowBreaks count="1" manualBreakCount="1">
    <brk id="32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27"/>
  <sheetViews>
    <sheetView showGridLines="0" zoomScale="105" zoomScaleNormal="105" workbookViewId="0" topLeftCell="A1">
      <selection activeCell="G2" sqref="G2"/>
    </sheetView>
  </sheetViews>
  <sheetFormatPr defaultColWidth="9.140625" defaultRowHeight="12.75"/>
  <cols>
    <col min="1" max="1" width="12.421875" style="0" customWidth="1"/>
    <col min="2" max="4" width="11.7109375" style="0" customWidth="1"/>
    <col min="5" max="5" width="13.421875" style="0" customWidth="1"/>
    <col min="6" max="6" width="3.421875" style="0" customWidth="1"/>
    <col min="7" max="7" width="16.00390625" style="0" customWidth="1"/>
    <col min="8" max="10" width="11.7109375" style="0" customWidth="1"/>
    <col min="11" max="11" width="9.00390625" style="0" customWidth="1"/>
    <col min="12" max="14" width="11.7109375" style="0" customWidth="1"/>
    <col min="15" max="15" width="7.421875" style="0" customWidth="1"/>
    <col min="16" max="16" width="9.8515625" style="0" bestFit="1" customWidth="1"/>
    <col min="18" max="18" width="8.8515625" style="0" customWidth="1"/>
  </cols>
  <sheetData>
    <row r="1" spans="1:10" ht="18.75" thickBot="1">
      <c r="A1" s="218" t="s">
        <v>121</v>
      </c>
      <c r="B1" s="203"/>
      <c r="C1" s="207"/>
      <c r="D1" s="207"/>
      <c r="E1" s="219"/>
      <c r="G1" s="277" t="s">
        <v>147</v>
      </c>
      <c r="H1" s="278" t="s">
        <v>43</v>
      </c>
      <c r="I1" s="279"/>
      <c r="J1" s="280"/>
    </row>
    <row r="2" spans="1:12" ht="16.5" thickBot="1">
      <c r="A2" s="306" t="s">
        <v>117</v>
      </c>
      <c r="B2" s="254" t="s">
        <v>115</v>
      </c>
      <c r="C2" s="255" t="s">
        <v>116</v>
      </c>
      <c r="D2" s="256" t="s">
        <v>118</v>
      </c>
      <c r="E2" s="257" t="s">
        <v>191</v>
      </c>
      <c r="G2" s="283" t="s">
        <v>133</v>
      </c>
      <c r="H2" s="258"/>
      <c r="I2" s="259"/>
      <c r="J2" s="243" t="s">
        <v>14</v>
      </c>
      <c r="K2" s="216" t="s">
        <v>120</v>
      </c>
      <c r="L2" s="262" t="s">
        <v>79</v>
      </c>
    </row>
    <row r="3" spans="1:13" ht="16.5" thickBot="1">
      <c r="A3" s="54" t="s">
        <v>14</v>
      </c>
      <c r="B3" s="39">
        <f>Tabelle!B6</f>
        <v>5.22</v>
      </c>
      <c r="C3" s="206">
        <f>Tabelle!B16</f>
        <v>26.79</v>
      </c>
      <c r="D3" s="212">
        <f>Tabelle!B26</f>
        <v>58.26</v>
      </c>
      <c r="E3" s="387" t="s">
        <v>192</v>
      </c>
      <c r="G3" s="284" t="s">
        <v>134</v>
      </c>
      <c r="H3" s="260"/>
      <c r="I3" s="261"/>
      <c r="J3" s="244" t="s">
        <v>14</v>
      </c>
      <c r="K3" s="217" t="s">
        <v>120</v>
      </c>
      <c r="L3" s="374" t="s">
        <v>148</v>
      </c>
      <c r="M3" s="205"/>
    </row>
    <row r="4" spans="1:11" ht="13.5" thickBot="1">
      <c r="A4" s="55" t="s">
        <v>15</v>
      </c>
      <c r="B4" s="16">
        <f>Tabelle!B7</f>
        <v>5.32</v>
      </c>
      <c r="C4" s="9">
        <f>Tabelle!B17</f>
        <v>27.31</v>
      </c>
      <c r="D4" s="213">
        <f>Tabelle!B27</f>
        <v>59.39</v>
      </c>
      <c r="E4" s="388"/>
      <c r="G4" s="66"/>
      <c r="H4" s="241" t="s">
        <v>9</v>
      </c>
      <c r="I4" s="67" t="s">
        <v>45</v>
      </c>
      <c r="J4" s="291" t="s">
        <v>4</v>
      </c>
      <c r="K4" s="242" t="s">
        <v>49</v>
      </c>
    </row>
    <row r="5" spans="1:12" ht="12.75">
      <c r="A5" s="55" t="s">
        <v>16</v>
      </c>
      <c r="B5" s="16">
        <f>Tabelle!B8</f>
        <v>5.69</v>
      </c>
      <c r="C5" s="9">
        <f>Tabelle!B18</f>
        <v>29.19</v>
      </c>
      <c r="D5" s="213">
        <f>Tabelle!B28</f>
        <v>63.5</v>
      </c>
      <c r="E5" s="388"/>
      <c r="G5" s="281" t="s">
        <v>5</v>
      </c>
      <c r="H5" s="303" t="s">
        <v>60</v>
      </c>
      <c r="I5" s="52">
        <f>IF($J$2=A3,B3,IF($J$2=A4,B4,IF($J$2=A5,B5,IF($J$2=A6,B6,IF($J$2=A7,B7,IF($J$2=A8,B8,IF($J$2=A9,B9,0)))))))</f>
        <v>5.22</v>
      </c>
      <c r="J5" s="290">
        <f>I5*(K5+1)</f>
        <v>67.86</v>
      </c>
      <c r="K5" s="138">
        <v>12</v>
      </c>
      <c r="L5" s="346" t="s">
        <v>177</v>
      </c>
    </row>
    <row r="6" spans="1:12" ht="12.75">
      <c r="A6" s="55" t="s">
        <v>17</v>
      </c>
      <c r="B6" s="16">
        <f>Tabelle!B9</f>
        <v>6.04</v>
      </c>
      <c r="C6" s="9">
        <f>Tabelle!B19</f>
        <v>30.95</v>
      </c>
      <c r="D6" s="213">
        <f>Tabelle!B29</f>
        <v>67.32</v>
      </c>
      <c r="E6" s="388"/>
      <c r="G6" s="66"/>
      <c r="H6" s="310" t="s">
        <v>119</v>
      </c>
      <c r="I6" s="209">
        <f>IF($J$3=A3,C3,IF($J$3=A4,C4,IF($J$3=A5,C5,IF($J$3=A6,C6,IF($J$3=A7,C7,IF($J$3=A8,C8,IF($J$3=A9,C9,0)))))))</f>
        <v>26.79</v>
      </c>
      <c r="J6" s="289">
        <f>I6*K6</f>
        <v>26.79</v>
      </c>
      <c r="K6" s="210">
        <v>1</v>
      </c>
      <c r="L6" s="346" t="s">
        <v>190</v>
      </c>
    </row>
    <row r="7" spans="1:16" ht="13.5" thickBot="1">
      <c r="A7" s="55" t="s">
        <v>18</v>
      </c>
      <c r="B7" s="16">
        <f>Tabelle!B10</f>
        <v>6.37</v>
      </c>
      <c r="C7" s="9">
        <f>Tabelle!B20</f>
        <v>32.69</v>
      </c>
      <c r="D7" s="213">
        <f>Tabelle!B30</f>
        <v>71.09</v>
      </c>
      <c r="E7" s="388"/>
      <c r="G7" s="282" t="s">
        <v>137</v>
      </c>
      <c r="H7" s="337" t="s">
        <v>94</v>
      </c>
      <c r="I7" s="51">
        <f>IF($J$3=A3,D3,IF($J$3=A4,D4,IF($J$3=A5,D5,IF($J$3=A6,D6,IF($J$3=A7,D7,IF($J$3=A8,D8,IF($J$3=A9,D9,0)))))))</f>
        <v>58.26</v>
      </c>
      <c r="J7" s="211">
        <f>I7*(K7+1)</f>
        <v>699.12</v>
      </c>
      <c r="K7" s="136">
        <v>11</v>
      </c>
      <c r="L7" s="346" t="s">
        <v>193</v>
      </c>
      <c r="M7" s="140"/>
      <c r="N7" s="140"/>
      <c r="P7" s="2"/>
    </row>
    <row r="8" spans="1:17" ht="12.75">
      <c r="A8" s="55" t="s">
        <v>19</v>
      </c>
      <c r="B8" s="16">
        <f>Tabelle!B11</f>
        <v>6.63</v>
      </c>
      <c r="C8" s="9">
        <f>Tabelle!B21</f>
        <v>33.99</v>
      </c>
      <c r="D8" s="213">
        <f>Tabelle!B31</f>
        <v>73.94</v>
      </c>
      <c r="E8" s="388"/>
      <c r="G8" s="125" t="s">
        <v>6</v>
      </c>
      <c r="H8" s="311" t="s">
        <v>60</v>
      </c>
      <c r="I8" s="237">
        <f>B12*K8/24</f>
        <v>10.25</v>
      </c>
      <c r="J8" s="127">
        <f>I8*K8</f>
        <v>246</v>
      </c>
      <c r="K8" s="139">
        <v>24</v>
      </c>
      <c r="L8" s="346" t="s">
        <v>96</v>
      </c>
      <c r="N8" s="140"/>
      <c r="P8" s="6"/>
      <c r="Q8" s="1"/>
    </row>
    <row r="9" spans="1:19" ht="13.5" thickBot="1">
      <c r="A9" s="56" t="s">
        <v>20</v>
      </c>
      <c r="B9" s="17">
        <f>Tabelle!B12</f>
        <v>6.81</v>
      </c>
      <c r="C9" s="11">
        <f>Tabelle!B22</f>
        <v>34.91</v>
      </c>
      <c r="D9" s="214">
        <f>Tabelle!B32</f>
        <v>75.93</v>
      </c>
      <c r="E9" s="389"/>
      <c r="G9" s="118" t="s">
        <v>62</v>
      </c>
      <c r="H9" s="263" t="s">
        <v>95</v>
      </c>
      <c r="I9" s="140">
        <f>D11</f>
        <v>344.65</v>
      </c>
      <c r="J9" s="51">
        <f>I9*K9/24</f>
        <v>344.6499999999999</v>
      </c>
      <c r="K9" s="136">
        <v>24</v>
      </c>
      <c r="L9" s="346" t="s">
        <v>96</v>
      </c>
      <c r="S9" s="5"/>
    </row>
    <row r="10" spans="1:11" ht="13.5" thickBot="1">
      <c r="A10" s="218" t="s">
        <v>141</v>
      </c>
      <c r="B10" s="219"/>
      <c r="C10" s="219"/>
      <c r="D10" s="245" t="s">
        <v>77</v>
      </c>
      <c r="E10" s="240">
        <f>AVERAGE(D3:D9)</f>
        <v>67.06142857142858</v>
      </c>
      <c r="G10" s="46"/>
      <c r="H10" s="238"/>
      <c r="I10" s="246" t="s">
        <v>135</v>
      </c>
      <c r="J10" s="350">
        <f>SUM(J5:J9)</f>
        <v>1384.4199999999998</v>
      </c>
      <c r="K10" s="140"/>
    </row>
    <row r="11" spans="1:5" ht="13.5" thickBot="1">
      <c r="A11" s="362" t="s">
        <v>59</v>
      </c>
      <c r="B11" s="303" t="s">
        <v>115</v>
      </c>
      <c r="C11" s="285" t="s">
        <v>122</v>
      </c>
      <c r="D11" s="383">
        <f>Tabelle!D46</f>
        <v>344.65</v>
      </c>
      <c r="E11" s="304" t="s">
        <v>150</v>
      </c>
    </row>
    <row r="12" spans="1:15" ht="13.5" thickBot="1">
      <c r="A12" s="302">
        <f>Tabelle!B46</f>
        <v>48.25</v>
      </c>
      <c r="B12" s="317">
        <f>Tabelle!C46</f>
        <v>10.25</v>
      </c>
      <c r="C12" s="208">
        <f>A12+B12</f>
        <v>58.5</v>
      </c>
      <c r="D12" s="384"/>
      <c r="E12" s="215">
        <f>E10+B12</f>
        <v>77.31142857142858</v>
      </c>
      <c r="G12" s="385" t="s">
        <v>154</v>
      </c>
      <c r="H12" s="61" t="s">
        <v>48</v>
      </c>
      <c r="I12" s="41" t="s">
        <v>3</v>
      </c>
      <c r="J12" s="42" t="s">
        <v>2</v>
      </c>
      <c r="K12" s="43" t="s">
        <v>1</v>
      </c>
      <c r="L12" s="44" t="s">
        <v>48</v>
      </c>
      <c r="N12" s="3"/>
      <c r="O12" s="3"/>
    </row>
    <row r="13" spans="2:12" ht="13.5" thickBot="1">
      <c r="B13" s="326">
        <f>B12/A12</f>
        <v>0.21243523316062177</v>
      </c>
      <c r="E13" s="305" t="s">
        <v>151</v>
      </c>
      <c r="G13" s="386"/>
      <c r="H13" s="62" t="s">
        <v>46</v>
      </c>
      <c r="I13" s="375">
        <v>0.115</v>
      </c>
      <c r="J13" s="58" t="s">
        <v>10</v>
      </c>
      <c r="K13" s="137">
        <v>0.23</v>
      </c>
      <c r="L13" s="36" t="s">
        <v>47</v>
      </c>
    </row>
    <row r="14" spans="7:13" ht="12.75">
      <c r="G14" s="59" t="s">
        <v>144</v>
      </c>
      <c r="H14" s="63">
        <f>IF($J$3=A3,D3,IF($J$3=A4,D4,IF($J$3=A5,D5,IF($J$3=A6,D6,IF($J$3=A7,D7,IF($J$3=A8,D8,IF($J$3=A9,D9,0)))))))+I8</f>
        <v>68.50999999999999</v>
      </c>
      <c r="I14" s="57">
        <f>H14*I13</f>
        <v>7.8786499999999995</v>
      </c>
      <c r="J14" s="57">
        <f>H14-I14</f>
        <v>60.63134999999999</v>
      </c>
      <c r="K14" s="57">
        <f>J14*K13</f>
        <v>13.945210499999998</v>
      </c>
      <c r="L14" s="119">
        <f>J14-K14</f>
        <v>46.686139499999996</v>
      </c>
      <c r="M14" s="286" t="s">
        <v>136</v>
      </c>
    </row>
    <row r="15" spans="1:13" ht="13.5" thickBot="1">
      <c r="A15" s="225" t="s">
        <v>138</v>
      </c>
      <c r="B15" s="226"/>
      <c r="C15" s="226"/>
      <c r="D15" s="226"/>
      <c r="E15" s="227"/>
      <c r="G15" s="60" t="s">
        <v>4</v>
      </c>
      <c r="H15" s="64">
        <f>J10</f>
        <v>1384.4199999999998</v>
      </c>
      <c r="I15" s="45">
        <f>J10*I13</f>
        <v>159.20829999999998</v>
      </c>
      <c r="J15" s="45">
        <f>H15-I15</f>
        <v>1225.2116999999998</v>
      </c>
      <c r="K15" s="45">
        <f>J15*K13</f>
        <v>281.79869099999996</v>
      </c>
      <c r="L15" s="120">
        <f>J15-K15</f>
        <v>943.4130089999999</v>
      </c>
      <c r="M15" s="134" t="s">
        <v>152</v>
      </c>
    </row>
    <row r="16" spans="1:5" ht="13.5" thickBot="1">
      <c r="A16" s="228" t="s">
        <v>127</v>
      </c>
      <c r="B16" s="156"/>
      <c r="C16" s="154"/>
      <c r="D16" s="154"/>
      <c r="E16" s="229"/>
    </row>
    <row r="17" spans="1:10" ht="13.5" thickBot="1">
      <c r="A17" s="230" t="s">
        <v>123</v>
      </c>
      <c r="B17" s="156"/>
      <c r="C17" s="156"/>
      <c r="D17" s="156"/>
      <c r="E17" s="231"/>
      <c r="H17" s="218" t="s">
        <v>142</v>
      </c>
      <c r="I17" s="207"/>
      <c r="J17" s="219"/>
    </row>
    <row r="18" spans="1:10" ht="12.75">
      <c r="A18" s="230" t="s">
        <v>124</v>
      </c>
      <c r="B18" s="156"/>
      <c r="C18" s="156"/>
      <c r="D18" s="156"/>
      <c r="E18" s="231"/>
      <c r="H18" s="264" t="s">
        <v>12</v>
      </c>
      <c r="I18" s="265" t="s">
        <v>11</v>
      </c>
      <c r="J18" s="266" t="s">
        <v>35</v>
      </c>
    </row>
    <row r="19" spans="1:10" ht="13.5" thickBot="1">
      <c r="A19" s="230" t="s">
        <v>125</v>
      </c>
      <c r="B19" s="156"/>
      <c r="C19" s="156"/>
      <c r="D19" s="156"/>
      <c r="E19" s="231"/>
      <c r="H19" s="267" t="s">
        <v>59</v>
      </c>
      <c r="I19" s="268" t="s">
        <v>143</v>
      </c>
      <c r="J19" s="269" t="s">
        <v>122</v>
      </c>
    </row>
    <row r="20" spans="1:11" ht="12.75">
      <c r="A20" s="232" t="s">
        <v>126</v>
      </c>
      <c r="B20" s="156"/>
      <c r="C20" s="156"/>
      <c r="D20" s="156"/>
      <c r="E20" s="231"/>
      <c r="G20" s="270" t="s">
        <v>7</v>
      </c>
      <c r="H20" s="272">
        <v>11.36</v>
      </c>
      <c r="I20" s="315">
        <f>J20-H20</f>
        <v>1.1400000000000006</v>
      </c>
      <c r="J20" s="274">
        <v>12.5</v>
      </c>
      <c r="K20" s="326">
        <f>I20/H20</f>
        <v>0.1003521126760564</v>
      </c>
    </row>
    <row r="21" spans="1:11" ht="13.5" thickBot="1">
      <c r="A21" s="232" t="s">
        <v>149</v>
      </c>
      <c r="B21" s="156"/>
      <c r="C21" s="156"/>
      <c r="D21" s="156"/>
      <c r="E21" s="231"/>
      <c r="G21" s="271" t="s">
        <v>61</v>
      </c>
      <c r="H21" s="273">
        <v>13.07</v>
      </c>
      <c r="I21" s="316">
        <f>J21-H21</f>
        <v>1.4299999999999997</v>
      </c>
      <c r="J21" s="275">
        <v>14.5</v>
      </c>
      <c r="K21" s="326">
        <f>I21/H21</f>
        <v>0.1094108645753634</v>
      </c>
    </row>
    <row r="22" spans="1:6" ht="13.5" thickBot="1">
      <c r="A22" s="236" t="s">
        <v>128</v>
      </c>
      <c r="B22" s="156"/>
      <c r="C22" s="156"/>
      <c r="D22" s="156"/>
      <c r="E22" s="231"/>
      <c r="F22" s="156"/>
    </row>
    <row r="23" spans="1:11" ht="13.5" thickBot="1">
      <c r="A23" s="232" t="s">
        <v>129</v>
      </c>
      <c r="B23" s="156"/>
      <c r="C23" s="156"/>
      <c r="D23" s="156"/>
      <c r="E23" s="231"/>
      <c r="F23" s="156"/>
      <c r="G23" s="218" t="s">
        <v>173</v>
      </c>
      <c r="H23" s="207"/>
      <c r="I23" s="219"/>
      <c r="J23" s="287" t="s">
        <v>160</v>
      </c>
      <c r="K23" s="287" t="s">
        <v>75</v>
      </c>
    </row>
    <row r="24" spans="1:11" ht="12.75">
      <c r="A24" s="233" t="s">
        <v>130</v>
      </c>
      <c r="B24" s="156"/>
      <c r="C24" s="156"/>
      <c r="D24" s="156"/>
      <c r="E24" s="231"/>
      <c r="G24" s="249" t="s">
        <v>139</v>
      </c>
      <c r="H24" s="250"/>
      <c r="I24" s="251"/>
      <c r="J24" s="247">
        <v>330</v>
      </c>
      <c r="K24" s="298">
        <f>J24/13</f>
        <v>25.384615384615383</v>
      </c>
    </row>
    <row r="25" spans="1:12" ht="13.5" thickBot="1">
      <c r="A25" s="234" t="s">
        <v>132</v>
      </c>
      <c r="B25" s="121"/>
      <c r="C25" s="121"/>
      <c r="D25" s="121"/>
      <c r="E25" s="235"/>
      <c r="G25" s="252" t="s">
        <v>140</v>
      </c>
      <c r="H25" s="253"/>
      <c r="I25" s="253"/>
      <c r="J25" s="248">
        <v>330</v>
      </c>
      <c r="K25" s="299">
        <f>J25/13</f>
        <v>25.384615384615383</v>
      </c>
      <c r="L25" s="286" t="s">
        <v>145</v>
      </c>
    </row>
    <row r="27" spans="1:10" ht="12.75">
      <c r="A27" s="276" t="str">
        <f>'FNADA Web'!A1</f>
        <v>FNADA Web 2007</v>
      </c>
      <c r="G27" s="288" t="s">
        <v>146</v>
      </c>
      <c r="H27" s="133"/>
      <c r="I27" s="133"/>
      <c r="J27" s="133"/>
    </row>
  </sheetData>
  <mergeCells count="3">
    <mergeCell ref="D11:D12"/>
    <mergeCell ref="G12:G13"/>
    <mergeCell ref="E3:E9"/>
  </mergeCells>
  <dataValidations count="1">
    <dataValidation type="list" allowBlank="1" showInputMessage="1" showErrorMessage="1" sqref="J2:J3">
      <formula1>$A$3:$A$9</formula1>
    </dataValidation>
  </dataValidations>
  <printOptions horizontalCentered="1" vertic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7"/>
  <sheetViews>
    <sheetView showGridLines="0" zoomScale="105" zoomScaleNormal="105" workbookViewId="0" topLeftCell="A1">
      <selection activeCell="G2" sqref="G2"/>
    </sheetView>
  </sheetViews>
  <sheetFormatPr defaultColWidth="9.140625" defaultRowHeight="12.75"/>
  <cols>
    <col min="1" max="1" width="12.421875" style="0" customWidth="1"/>
    <col min="2" max="4" width="11.7109375" style="0" customWidth="1"/>
    <col min="5" max="5" width="13.421875" style="0" customWidth="1"/>
    <col min="6" max="6" width="3.421875" style="0" customWidth="1"/>
    <col min="7" max="7" width="16.00390625" style="0" customWidth="1"/>
    <col min="8" max="10" width="11.7109375" style="0" customWidth="1"/>
    <col min="11" max="11" width="9.00390625" style="0" customWidth="1"/>
    <col min="12" max="14" width="11.7109375" style="0" customWidth="1"/>
    <col min="15" max="15" width="7.421875" style="0" customWidth="1"/>
    <col min="16" max="16" width="9.8515625" style="0" bestFit="1" customWidth="1"/>
    <col min="18" max="18" width="8.8515625" style="0" customWidth="1"/>
  </cols>
  <sheetData>
    <row r="1" spans="1:10" ht="18.75" thickBot="1">
      <c r="A1" s="218" t="s">
        <v>121</v>
      </c>
      <c r="B1" s="203"/>
      <c r="C1" s="207"/>
      <c r="D1" s="207"/>
      <c r="E1" s="219"/>
      <c r="G1" s="277" t="s">
        <v>147</v>
      </c>
      <c r="H1" s="307" t="s">
        <v>153</v>
      </c>
      <c r="I1" s="308"/>
      <c r="J1" s="309"/>
    </row>
    <row r="2" spans="1:12" ht="16.5" thickBot="1">
      <c r="A2" s="204" t="s">
        <v>117</v>
      </c>
      <c r="B2" s="254" t="s">
        <v>115</v>
      </c>
      <c r="C2" s="255" t="s">
        <v>116</v>
      </c>
      <c r="D2" s="256" t="s">
        <v>118</v>
      </c>
      <c r="E2" s="257" t="s">
        <v>191</v>
      </c>
      <c r="G2" s="283" t="s">
        <v>133</v>
      </c>
      <c r="H2" s="258"/>
      <c r="I2" s="259"/>
      <c r="J2" s="243" t="s">
        <v>16</v>
      </c>
      <c r="K2" s="216" t="s">
        <v>120</v>
      </c>
      <c r="L2" s="262" t="s">
        <v>79</v>
      </c>
    </row>
    <row r="3" spans="1:13" ht="16.5" thickBot="1">
      <c r="A3" s="54" t="s">
        <v>14</v>
      </c>
      <c r="B3" s="39">
        <f>Tabelle!D6</f>
        <v>5.85</v>
      </c>
      <c r="C3" s="206">
        <f>Tabelle!D16</f>
        <v>30.01</v>
      </c>
      <c r="D3" s="50">
        <f>Tabelle!D26</f>
        <v>65.27</v>
      </c>
      <c r="E3" s="387" t="s">
        <v>192</v>
      </c>
      <c r="G3" s="284" t="s">
        <v>134</v>
      </c>
      <c r="H3" s="260"/>
      <c r="I3" s="261"/>
      <c r="J3" s="244" t="s">
        <v>16</v>
      </c>
      <c r="K3" s="217" t="s">
        <v>120</v>
      </c>
      <c r="L3" s="374" t="s">
        <v>148</v>
      </c>
      <c r="M3" s="205"/>
    </row>
    <row r="4" spans="1:11" ht="13.5" thickBot="1">
      <c r="A4" s="55" t="s">
        <v>15</v>
      </c>
      <c r="B4" s="16">
        <f>Tabelle!D7</f>
        <v>5.98</v>
      </c>
      <c r="C4" s="22">
        <f>Tabelle!D17</f>
        <v>30.68</v>
      </c>
      <c r="D4" s="300">
        <f>Tabelle!D27</f>
        <v>66.74</v>
      </c>
      <c r="E4" s="388"/>
      <c r="G4" s="66"/>
      <c r="H4" s="241" t="s">
        <v>9</v>
      </c>
      <c r="I4" s="67" t="s">
        <v>45</v>
      </c>
      <c r="J4" s="291" t="s">
        <v>4</v>
      </c>
      <c r="K4" s="242" t="s">
        <v>49</v>
      </c>
    </row>
    <row r="5" spans="1:12" ht="12.75">
      <c r="A5" s="55" t="s">
        <v>16</v>
      </c>
      <c r="B5" s="16">
        <f>Tabelle!D8</f>
        <v>6.45</v>
      </c>
      <c r="C5" s="22">
        <f>Tabelle!D18</f>
        <v>33.09</v>
      </c>
      <c r="D5" s="300">
        <f>Tabelle!D28</f>
        <v>71.97</v>
      </c>
      <c r="E5" s="388"/>
      <c r="G5" s="281" t="s">
        <v>5</v>
      </c>
      <c r="H5" s="303" t="s">
        <v>60</v>
      </c>
      <c r="I5" s="52">
        <f>IF($J$2=A3,B3,IF($J$2=A4,B4,IF($J$2=A5,B5,IF($J$2=A6,B6,IF($J$2=A7,B7,IF($J$2=A8,B8,IF($J$2=A9,B9,0)))))))</f>
        <v>6.45</v>
      </c>
      <c r="J5" s="290">
        <f>I5*(K5+1)</f>
        <v>83.85000000000001</v>
      </c>
      <c r="K5" s="138">
        <v>12</v>
      </c>
      <c r="L5" s="346" t="s">
        <v>177</v>
      </c>
    </row>
    <row r="6" spans="1:12" ht="12.75">
      <c r="A6" s="55" t="s">
        <v>17</v>
      </c>
      <c r="B6" s="16">
        <f>Tabelle!D9</f>
        <v>6.9</v>
      </c>
      <c r="C6" s="22">
        <f>Tabelle!D19</f>
        <v>35.37</v>
      </c>
      <c r="D6" s="300">
        <f>Tabelle!D29</f>
        <v>76.93</v>
      </c>
      <c r="E6" s="388"/>
      <c r="G6" s="66"/>
      <c r="H6" s="310" t="s">
        <v>119</v>
      </c>
      <c r="I6" s="209">
        <f>IF($J$3=A3,C3,IF($J$3=A4,C4,IF($J$3=A5,C5,IF($J$3=A6,C6,IF($J$3=A7,C7,IF($J$3=A8,C8,IF($J$3=A9,C9,0)))))))</f>
        <v>33.09</v>
      </c>
      <c r="J6" s="289">
        <f>I6*K6</f>
        <v>33.09</v>
      </c>
      <c r="K6" s="210">
        <v>1</v>
      </c>
      <c r="L6" s="346" t="s">
        <v>190</v>
      </c>
    </row>
    <row r="7" spans="1:16" ht="13.5" thickBot="1">
      <c r="A7" s="55" t="s">
        <v>18</v>
      </c>
      <c r="B7" s="16">
        <f>Tabelle!D10</f>
        <v>7.34</v>
      </c>
      <c r="C7" s="22">
        <f>Tabelle!D20</f>
        <v>37.67</v>
      </c>
      <c r="D7" s="300">
        <f>Tabelle!D30</f>
        <v>81.92</v>
      </c>
      <c r="E7" s="388"/>
      <c r="G7" s="282" t="s">
        <v>137</v>
      </c>
      <c r="H7" s="337" t="s">
        <v>94</v>
      </c>
      <c r="I7" s="51">
        <f>IF($J$3=A3,D3,IF($J$3=A4,D4,IF($J$3=A5,D5,IF($J$3=A6,D6,IF($J$3=A7,D7,IF($J$3=A8,D8,IF($J$3=A9,D9,0)))))))</f>
        <v>71.97</v>
      </c>
      <c r="J7" s="211">
        <f>I7*(K7+1)</f>
        <v>863.64</v>
      </c>
      <c r="K7" s="136">
        <v>11</v>
      </c>
      <c r="L7" s="346" t="s">
        <v>193</v>
      </c>
      <c r="N7" s="140"/>
      <c r="P7" s="2"/>
    </row>
    <row r="8" spans="1:17" ht="12.75">
      <c r="A8" s="55" t="s">
        <v>19</v>
      </c>
      <c r="B8" s="16">
        <f>Tabelle!D11</f>
        <v>7.66</v>
      </c>
      <c r="C8" s="22">
        <f>Tabelle!D21</f>
        <v>39.3</v>
      </c>
      <c r="D8" s="300">
        <f>Tabelle!D31</f>
        <v>85.48</v>
      </c>
      <c r="E8" s="388"/>
      <c r="G8" s="125" t="s">
        <v>6</v>
      </c>
      <c r="H8" s="311" t="s">
        <v>60</v>
      </c>
      <c r="I8" s="237">
        <f>B12*K8/24</f>
        <v>11.67</v>
      </c>
      <c r="J8" s="127">
        <f>I8*K8</f>
        <v>280.08</v>
      </c>
      <c r="K8" s="139">
        <v>24</v>
      </c>
      <c r="L8" s="346" t="s">
        <v>96</v>
      </c>
      <c r="N8" s="140"/>
      <c r="P8" s="6"/>
      <c r="Q8" s="1"/>
    </row>
    <row r="9" spans="1:19" ht="13.5" thickBot="1">
      <c r="A9" s="56" t="s">
        <v>20</v>
      </c>
      <c r="B9" s="21">
        <f>Tabelle!D12</f>
        <v>7.91</v>
      </c>
      <c r="C9" s="11">
        <f>Tabelle!D22</f>
        <v>40.55</v>
      </c>
      <c r="D9" s="12">
        <f>Tabelle!D32</f>
        <v>88.2</v>
      </c>
      <c r="E9" s="389"/>
      <c r="G9" s="118" t="s">
        <v>62</v>
      </c>
      <c r="H9" s="263" t="s">
        <v>95</v>
      </c>
      <c r="I9" s="140">
        <f>D11</f>
        <v>344.65</v>
      </c>
      <c r="J9" s="51">
        <f>I9*K9/24</f>
        <v>344.6499999999999</v>
      </c>
      <c r="K9" s="136">
        <v>24</v>
      </c>
      <c r="L9" s="346" t="s">
        <v>96</v>
      </c>
      <c r="S9" s="5"/>
    </row>
    <row r="10" spans="1:11" ht="13.5" thickBot="1">
      <c r="A10" s="218" t="s">
        <v>141</v>
      </c>
      <c r="B10" s="219"/>
      <c r="C10" s="219"/>
      <c r="D10" s="301" t="s">
        <v>77</v>
      </c>
      <c r="E10" s="240">
        <f>AVERAGE(D3:D9)</f>
        <v>76.64428571428572</v>
      </c>
      <c r="G10" s="46"/>
      <c r="H10" s="238"/>
      <c r="I10" s="246" t="s">
        <v>135</v>
      </c>
      <c r="J10" s="350">
        <f>SUM(J5:J9)</f>
        <v>1605.31</v>
      </c>
      <c r="K10" s="140"/>
    </row>
    <row r="11" spans="1:5" ht="13.5" thickBot="1">
      <c r="A11" s="362" t="s">
        <v>59</v>
      </c>
      <c r="B11" s="303" t="s">
        <v>115</v>
      </c>
      <c r="C11" s="285" t="s">
        <v>122</v>
      </c>
      <c r="D11" s="383">
        <f>Tabelle!D46</f>
        <v>344.65</v>
      </c>
      <c r="E11" s="304" t="s">
        <v>150</v>
      </c>
    </row>
    <row r="12" spans="1:15" ht="13.5" thickBot="1">
      <c r="A12" s="302">
        <v>52.83</v>
      </c>
      <c r="B12" s="318">
        <v>11.67</v>
      </c>
      <c r="C12" s="208">
        <f>A12+B12</f>
        <v>64.5</v>
      </c>
      <c r="D12" s="384"/>
      <c r="E12" s="215">
        <f>E10+B12</f>
        <v>88.31428571428572</v>
      </c>
      <c r="G12" s="385" t="s">
        <v>154</v>
      </c>
      <c r="H12" s="61" t="s">
        <v>48</v>
      </c>
      <c r="I12" s="41" t="s">
        <v>3</v>
      </c>
      <c r="J12" s="42" t="s">
        <v>2</v>
      </c>
      <c r="K12" s="43" t="s">
        <v>1</v>
      </c>
      <c r="L12" s="44" t="s">
        <v>48</v>
      </c>
      <c r="N12" s="3"/>
      <c r="O12" s="3"/>
    </row>
    <row r="13" spans="2:12" ht="13.5" thickBot="1">
      <c r="B13" s="326">
        <f>B12/A12</f>
        <v>0.22089721749006247</v>
      </c>
      <c r="E13" s="305" t="s">
        <v>155</v>
      </c>
      <c r="G13" s="386"/>
      <c r="H13" s="62" t="s">
        <v>46</v>
      </c>
      <c r="I13" s="375">
        <v>0.115</v>
      </c>
      <c r="J13" s="58" t="s">
        <v>10</v>
      </c>
      <c r="K13" s="137">
        <v>0.23</v>
      </c>
      <c r="L13" s="36" t="s">
        <v>47</v>
      </c>
    </row>
    <row r="14" spans="7:13" ht="12.75">
      <c r="G14" s="59" t="s">
        <v>144</v>
      </c>
      <c r="H14" s="63">
        <f>IF($J$3=A3,D3,IF($J$3=A4,D4,IF($J$3=A5,D5,IF($J$3=A6,D6,IF($J$3=A7,D7,IF($J$3=A8,D8,IF($J$3=A9,D9,0)))))))+I8</f>
        <v>83.64</v>
      </c>
      <c r="I14" s="292">
        <f>H14*I13</f>
        <v>9.6186</v>
      </c>
      <c r="J14" s="292">
        <f>H14-I14</f>
        <v>74.0214</v>
      </c>
      <c r="K14" s="292">
        <f>J14*K13</f>
        <v>17.024922</v>
      </c>
      <c r="L14" s="119">
        <f>J14-K14</f>
        <v>56.996477999999996</v>
      </c>
      <c r="M14" s="286" t="s">
        <v>136</v>
      </c>
    </row>
    <row r="15" spans="1:13" ht="13.5" thickBot="1">
      <c r="A15" s="225" t="s">
        <v>156</v>
      </c>
      <c r="B15" s="226"/>
      <c r="C15" s="226"/>
      <c r="D15" s="226"/>
      <c r="E15" s="227"/>
      <c r="G15" s="60" t="s">
        <v>4</v>
      </c>
      <c r="H15" s="64">
        <f>J10</f>
        <v>1605.31</v>
      </c>
      <c r="I15" s="293">
        <f>J10*I13</f>
        <v>184.61065</v>
      </c>
      <c r="J15" s="293">
        <f>H15-I15</f>
        <v>1420.6993499999999</v>
      </c>
      <c r="K15" s="293">
        <f>J15*K13</f>
        <v>326.7608505</v>
      </c>
      <c r="L15" s="120">
        <f>J15-K15</f>
        <v>1093.9384994999998</v>
      </c>
      <c r="M15" s="134" t="s">
        <v>152</v>
      </c>
    </row>
    <row r="16" spans="1:5" ht="13.5" thickBot="1">
      <c r="A16" s="228" t="s">
        <v>127</v>
      </c>
      <c r="B16" s="156"/>
      <c r="C16" s="154"/>
      <c r="D16" s="154"/>
      <c r="E16" s="229"/>
    </row>
    <row r="17" spans="1:10" ht="13.5" thickBot="1">
      <c r="A17" s="230" t="s">
        <v>123</v>
      </c>
      <c r="B17" s="156"/>
      <c r="C17" s="156"/>
      <c r="D17" s="156"/>
      <c r="E17" s="231"/>
      <c r="H17" s="218" t="s">
        <v>142</v>
      </c>
      <c r="I17" s="207"/>
      <c r="J17" s="219"/>
    </row>
    <row r="18" spans="1:10" ht="12.75">
      <c r="A18" s="230" t="s">
        <v>124</v>
      </c>
      <c r="B18" s="156"/>
      <c r="C18" s="156"/>
      <c r="D18" s="156"/>
      <c r="E18" s="231"/>
      <c r="H18" s="264" t="s">
        <v>12</v>
      </c>
      <c r="I18" s="265" t="s">
        <v>11</v>
      </c>
      <c r="J18" s="266" t="s">
        <v>35</v>
      </c>
    </row>
    <row r="19" spans="1:10" ht="13.5" thickBot="1">
      <c r="A19" s="230" t="s">
        <v>125</v>
      </c>
      <c r="B19" s="156"/>
      <c r="C19" s="156"/>
      <c r="D19" s="156"/>
      <c r="E19" s="231"/>
      <c r="H19" s="267" t="s">
        <v>59</v>
      </c>
      <c r="I19" s="268" t="s">
        <v>143</v>
      </c>
      <c r="J19" s="269" t="s">
        <v>122</v>
      </c>
    </row>
    <row r="20" spans="1:11" ht="12.75">
      <c r="A20" s="232" t="s">
        <v>126</v>
      </c>
      <c r="B20" s="156"/>
      <c r="C20" s="156"/>
      <c r="D20" s="156"/>
      <c r="E20" s="231"/>
      <c r="G20" s="270" t="s">
        <v>7</v>
      </c>
      <c r="H20" s="294">
        <v>13.07</v>
      </c>
      <c r="I20" s="315">
        <f>J20-H20</f>
        <v>1.4299999999999997</v>
      </c>
      <c r="J20" s="295">
        <v>14.5</v>
      </c>
      <c r="K20" s="326">
        <f>I20/H20</f>
        <v>0.1094108645753634</v>
      </c>
    </row>
    <row r="21" spans="1:11" ht="13.5" thickBot="1">
      <c r="A21" s="232" t="s">
        <v>149</v>
      </c>
      <c r="B21" s="156"/>
      <c r="C21" s="156"/>
      <c r="D21" s="156"/>
      <c r="E21" s="231"/>
      <c r="G21" s="271" t="s">
        <v>61</v>
      </c>
      <c r="H21" s="296">
        <v>14.77</v>
      </c>
      <c r="I21" s="316">
        <f>J21-H21</f>
        <v>1.7300000000000004</v>
      </c>
      <c r="J21" s="297">
        <v>16.5</v>
      </c>
      <c r="K21" s="326">
        <f>I21/H21</f>
        <v>0.11712931618144891</v>
      </c>
    </row>
    <row r="22" spans="1:6" ht="13.5" thickBot="1">
      <c r="A22" s="236" t="s">
        <v>128</v>
      </c>
      <c r="B22" s="156"/>
      <c r="C22" s="156"/>
      <c r="D22" s="156"/>
      <c r="E22" s="231"/>
      <c r="F22" s="156"/>
    </row>
    <row r="23" spans="1:11" ht="13.5" thickBot="1">
      <c r="A23" s="232" t="s">
        <v>129</v>
      </c>
      <c r="B23" s="156"/>
      <c r="C23" s="156"/>
      <c r="D23" s="156"/>
      <c r="E23" s="231"/>
      <c r="F23" s="156"/>
      <c r="G23" s="218" t="s">
        <v>173</v>
      </c>
      <c r="H23" s="207"/>
      <c r="I23" s="219"/>
      <c r="J23" s="287" t="s">
        <v>160</v>
      </c>
      <c r="K23" s="287" t="s">
        <v>75</v>
      </c>
    </row>
    <row r="24" spans="1:11" ht="12.75">
      <c r="A24" s="233" t="s">
        <v>130</v>
      </c>
      <c r="B24" s="156"/>
      <c r="C24" s="156"/>
      <c r="D24" s="156"/>
      <c r="E24" s="231"/>
      <c r="G24" s="249" t="s">
        <v>139</v>
      </c>
      <c r="H24" s="250"/>
      <c r="I24" s="251"/>
      <c r="J24" s="298">
        <v>1000</v>
      </c>
      <c r="K24" s="298">
        <f>J24/13</f>
        <v>76.92307692307692</v>
      </c>
    </row>
    <row r="25" spans="1:12" ht="13.5" thickBot="1">
      <c r="A25" s="234" t="s">
        <v>132</v>
      </c>
      <c r="B25" s="121"/>
      <c r="C25" s="121"/>
      <c r="D25" s="121"/>
      <c r="E25" s="235"/>
      <c r="G25" s="252" t="s">
        <v>140</v>
      </c>
      <c r="H25" s="253"/>
      <c r="I25" s="253"/>
      <c r="J25" s="299">
        <v>1000</v>
      </c>
      <c r="K25" s="299">
        <f>J25/13</f>
        <v>76.92307692307692</v>
      </c>
      <c r="L25" s="286" t="s">
        <v>161</v>
      </c>
    </row>
    <row r="27" spans="1:10" ht="12.75">
      <c r="A27" s="276" t="str">
        <f>'FNADA Web'!A1</f>
        <v>FNADA Web 2007</v>
      </c>
      <c r="G27" s="288" t="s">
        <v>146</v>
      </c>
      <c r="H27" s="133"/>
      <c r="I27" s="133"/>
      <c r="J27" s="133"/>
    </row>
  </sheetData>
  <mergeCells count="3">
    <mergeCell ref="D11:D12"/>
    <mergeCell ref="G12:G13"/>
    <mergeCell ref="E3:E9"/>
  </mergeCells>
  <dataValidations count="1">
    <dataValidation type="list" allowBlank="1" showInputMessage="1" showErrorMessage="1" sqref="J2:J3">
      <formula1>$A$3:$A$9</formula1>
    </dataValidation>
  </dataValidations>
  <printOptions horizontalCentered="1" vertic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8"/>
  <sheetViews>
    <sheetView showGridLines="0" zoomScale="105" zoomScaleNormal="105" workbookViewId="0" topLeftCell="A1">
      <selection activeCell="G2" sqref="G2"/>
    </sheetView>
  </sheetViews>
  <sheetFormatPr defaultColWidth="9.140625" defaultRowHeight="12.75"/>
  <cols>
    <col min="1" max="1" width="12.421875" style="0" customWidth="1"/>
    <col min="2" max="2" width="11.7109375" style="0" customWidth="1"/>
    <col min="3" max="3" width="12.140625" style="0" customWidth="1"/>
    <col min="4" max="4" width="11.7109375" style="0" customWidth="1"/>
    <col min="5" max="5" width="13.421875" style="0" customWidth="1"/>
    <col min="6" max="6" width="2.8515625" style="0" customWidth="1"/>
    <col min="7" max="7" width="16.00390625" style="0" customWidth="1"/>
    <col min="8" max="10" width="11.7109375" style="0" customWidth="1"/>
    <col min="11" max="11" width="9.00390625" style="0" customWidth="1"/>
    <col min="12" max="14" width="11.7109375" style="0" customWidth="1"/>
    <col min="15" max="15" width="7.421875" style="0" customWidth="1"/>
    <col min="16" max="16" width="9.8515625" style="0" bestFit="1" customWidth="1"/>
    <col min="18" max="18" width="8.8515625" style="0" customWidth="1"/>
  </cols>
  <sheetData>
    <row r="1" spans="1:10" ht="18.75" thickBot="1">
      <c r="A1" s="218" t="s">
        <v>121</v>
      </c>
      <c r="B1" s="203"/>
      <c r="C1" s="207"/>
      <c r="D1" s="207"/>
      <c r="E1" s="219"/>
      <c r="G1" s="277" t="s">
        <v>147</v>
      </c>
      <c r="H1" s="312" t="s">
        <v>157</v>
      </c>
      <c r="I1" s="313"/>
      <c r="J1" s="314"/>
    </row>
    <row r="2" spans="1:12" ht="16.5" thickBot="1">
      <c r="A2" s="204" t="s">
        <v>117</v>
      </c>
      <c r="B2" s="254" t="s">
        <v>115</v>
      </c>
      <c r="C2" s="255" t="s">
        <v>116</v>
      </c>
      <c r="D2" s="256" t="s">
        <v>118</v>
      </c>
      <c r="E2" s="257" t="s">
        <v>191</v>
      </c>
      <c r="G2" s="283" t="s">
        <v>133</v>
      </c>
      <c r="H2" s="258"/>
      <c r="I2" s="259"/>
      <c r="J2" s="243" t="s">
        <v>14</v>
      </c>
      <c r="K2" s="216" t="s">
        <v>120</v>
      </c>
      <c r="L2" s="262" t="s">
        <v>79</v>
      </c>
    </row>
    <row r="3" spans="1:13" ht="16.5" thickBot="1">
      <c r="A3" s="54" t="s">
        <v>14</v>
      </c>
      <c r="B3" s="39">
        <f>Tabelle!F6</f>
        <v>7.74</v>
      </c>
      <c r="C3" s="206">
        <v>39.67</v>
      </c>
      <c r="D3" s="50">
        <v>86.29</v>
      </c>
      <c r="E3" s="387" t="s">
        <v>192</v>
      </c>
      <c r="G3" s="284" t="s">
        <v>134</v>
      </c>
      <c r="H3" s="260"/>
      <c r="I3" s="261"/>
      <c r="J3" s="244" t="s">
        <v>14</v>
      </c>
      <c r="K3" s="217" t="s">
        <v>120</v>
      </c>
      <c r="L3" s="374" t="s">
        <v>148</v>
      </c>
      <c r="M3" s="205"/>
    </row>
    <row r="4" spans="1:11" ht="13.5" thickBot="1">
      <c r="A4" s="55" t="s">
        <v>15</v>
      </c>
      <c r="B4" s="16">
        <f>Tabelle!F7</f>
        <v>7.96</v>
      </c>
      <c r="C4" s="22">
        <v>40.83</v>
      </c>
      <c r="D4" s="300">
        <v>88.8</v>
      </c>
      <c r="E4" s="388"/>
      <c r="G4" s="66"/>
      <c r="H4" s="241" t="s">
        <v>9</v>
      </c>
      <c r="I4" s="67" t="s">
        <v>45</v>
      </c>
      <c r="J4" s="291" t="s">
        <v>4</v>
      </c>
      <c r="K4" s="242" t="s">
        <v>49</v>
      </c>
    </row>
    <row r="5" spans="1:12" ht="12.75">
      <c r="A5" s="55" t="s">
        <v>16</v>
      </c>
      <c r="B5" s="16">
        <f>Tabelle!F8</f>
        <v>8.66</v>
      </c>
      <c r="C5" s="22">
        <v>44.41</v>
      </c>
      <c r="D5" s="300">
        <v>96.59</v>
      </c>
      <c r="E5" s="388"/>
      <c r="G5" s="281" t="s">
        <v>5</v>
      </c>
      <c r="H5" s="303" t="s">
        <v>60</v>
      </c>
      <c r="I5" s="52">
        <f>IF($J$2=A3,B3,IF($J$2=A4,B4,IF($J$2=A5,B5,IF($J$2=A6,B6,IF($J$2=A7,B7,IF($J$2=A8,B8,IF($J$2=A9,B9,0)))))))</f>
        <v>7.74</v>
      </c>
      <c r="J5" s="290">
        <f>I5*(K5+1)</f>
        <v>100.62</v>
      </c>
      <c r="K5" s="138">
        <v>12</v>
      </c>
      <c r="L5" s="346" t="s">
        <v>177</v>
      </c>
    </row>
    <row r="6" spans="1:12" ht="12.75">
      <c r="A6" s="55" t="s">
        <v>17</v>
      </c>
      <c r="B6" s="16">
        <f>Tabelle!F9</f>
        <v>9.47</v>
      </c>
      <c r="C6" s="22">
        <v>48.58</v>
      </c>
      <c r="D6" s="300">
        <v>105.67</v>
      </c>
      <c r="E6" s="388"/>
      <c r="G6" s="66"/>
      <c r="H6" s="310" t="s">
        <v>119</v>
      </c>
      <c r="I6" s="209">
        <f>IF($J$3=A3,C3,IF($J$3=A4,C4,IF($J$3=A5,C5,IF($J$3=A6,C6,IF($J$3=A7,C7,IF($J$3=A8,C8,IF($J$3=A9,C9,0)))))))</f>
        <v>39.67</v>
      </c>
      <c r="J6" s="289">
        <f>I6*K6</f>
        <v>39.67</v>
      </c>
      <c r="K6" s="210">
        <v>1</v>
      </c>
      <c r="L6" s="346" t="s">
        <v>190</v>
      </c>
    </row>
    <row r="7" spans="1:16" ht="13.5" thickBot="1">
      <c r="A7" s="55" t="s">
        <v>18</v>
      </c>
      <c r="B7" s="16">
        <f>Tabelle!F10</f>
        <v>10.35</v>
      </c>
      <c r="C7" s="22">
        <v>53.05</v>
      </c>
      <c r="D7" s="300">
        <v>115.39</v>
      </c>
      <c r="E7" s="388"/>
      <c r="G7" s="282" t="s">
        <v>137</v>
      </c>
      <c r="H7" s="337" t="s">
        <v>94</v>
      </c>
      <c r="I7" s="51">
        <f>IF($J$3=A3,D3,IF($J$3=A4,D4,IF($J$3=A5,D5,IF($J$3=A6,D6,IF($J$3=A7,D7,IF($J$3=A8,D8,IF($J$3=A9,D9,0)))))))</f>
        <v>86.29</v>
      </c>
      <c r="J7" s="211">
        <f>I7*(K7+1)</f>
        <v>1035.48</v>
      </c>
      <c r="K7" s="136">
        <v>11</v>
      </c>
      <c r="L7" s="346" t="s">
        <v>193</v>
      </c>
      <c r="N7" s="140"/>
      <c r="P7" s="2"/>
    </row>
    <row r="8" spans="1:17" ht="12.75">
      <c r="A8" s="55" t="s">
        <v>19</v>
      </c>
      <c r="B8" s="16">
        <f>Tabelle!F11</f>
        <v>11.24</v>
      </c>
      <c r="C8" s="22">
        <v>57.64</v>
      </c>
      <c r="D8" s="300">
        <v>125.38</v>
      </c>
      <c r="E8" s="388"/>
      <c r="G8" s="125" t="s">
        <v>159</v>
      </c>
      <c r="H8" s="311" t="s">
        <v>60</v>
      </c>
      <c r="I8" s="237">
        <f>B12*K8/24</f>
        <v>13.620000000000005</v>
      </c>
      <c r="J8" s="127">
        <f>I8*K8</f>
        <v>326.8800000000001</v>
      </c>
      <c r="K8" s="139">
        <v>24</v>
      </c>
      <c r="L8" s="346" t="s">
        <v>96</v>
      </c>
      <c r="N8" s="140"/>
      <c r="P8" s="6"/>
      <c r="Q8" s="1"/>
    </row>
    <row r="9" spans="1:19" ht="13.5" thickBot="1">
      <c r="A9" s="56" t="s">
        <v>20</v>
      </c>
      <c r="B9" s="21">
        <f>Tabelle!F12</f>
        <v>12.11</v>
      </c>
      <c r="C9" s="11">
        <v>62.11</v>
      </c>
      <c r="D9" s="12">
        <v>135.09</v>
      </c>
      <c r="E9" s="389"/>
      <c r="G9" s="118" t="s">
        <v>62</v>
      </c>
      <c r="H9" s="263" t="s">
        <v>95</v>
      </c>
      <c r="I9" s="140">
        <f>D11</f>
        <v>344.65</v>
      </c>
      <c r="J9" s="51">
        <f>I9*K9/24</f>
        <v>344.6499999999999</v>
      </c>
      <c r="K9" s="136">
        <v>24</v>
      </c>
      <c r="L9" s="346" t="s">
        <v>96</v>
      </c>
      <c r="S9" s="5"/>
    </row>
    <row r="10" spans="1:11" ht="13.5" thickBot="1">
      <c r="A10" s="218" t="s">
        <v>158</v>
      </c>
      <c r="B10" s="219"/>
      <c r="C10" s="219"/>
      <c r="D10" s="301" t="s">
        <v>77</v>
      </c>
      <c r="E10" s="240">
        <f>AVERAGE(D3:D9)</f>
        <v>107.60142857142857</v>
      </c>
      <c r="G10" s="46"/>
      <c r="H10" s="238"/>
      <c r="I10" s="246" t="s">
        <v>135</v>
      </c>
      <c r="J10" s="350">
        <f>SUM(J5:J9)</f>
        <v>1847.3</v>
      </c>
      <c r="K10" s="140"/>
    </row>
    <row r="11" spans="1:5" ht="13.5" thickBot="1">
      <c r="A11" s="362" t="s">
        <v>59</v>
      </c>
      <c r="B11" s="303" t="s">
        <v>115</v>
      </c>
      <c r="C11" s="285" t="s">
        <v>122</v>
      </c>
      <c r="D11" s="383">
        <f>Tabelle!D46</f>
        <v>344.65</v>
      </c>
      <c r="E11" s="304" t="s">
        <v>150</v>
      </c>
    </row>
    <row r="12" spans="1:15" ht="13.5" thickBot="1">
      <c r="A12" s="331">
        <f>ROUND(A14/12,2)</f>
        <v>132.21</v>
      </c>
      <c r="B12" s="318">
        <f>C12-A12</f>
        <v>13.620000000000005</v>
      </c>
      <c r="C12" s="208">
        <f>ROUND(B14/12,2)</f>
        <v>145.83</v>
      </c>
      <c r="D12" s="384"/>
      <c r="E12" s="215">
        <f>E10+B12</f>
        <v>121.22142857142858</v>
      </c>
      <c r="G12" s="385" t="s">
        <v>154</v>
      </c>
      <c r="H12" s="61" t="s">
        <v>48</v>
      </c>
      <c r="I12" s="41" t="s">
        <v>3</v>
      </c>
      <c r="J12" s="42" t="s">
        <v>2</v>
      </c>
      <c r="K12" s="43" t="s">
        <v>1</v>
      </c>
      <c r="L12" s="44" t="s">
        <v>48</v>
      </c>
      <c r="N12" s="3"/>
      <c r="O12" s="3"/>
    </row>
    <row r="13" spans="1:12" ht="13.5" thickBot="1">
      <c r="A13" s="348" t="s">
        <v>162</v>
      </c>
      <c r="B13" s="351">
        <f>B12/A12</f>
        <v>0.10301792602677562</v>
      </c>
      <c r="D13" s="140"/>
      <c r="E13" s="305" t="s">
        <v>165</v>
      </c>
      <c r="G13" s="386"/>
      <c r="H13" s="62" t="s">
        <v>46</v>
      </c>
      <c r="I13" s="375">
        <v>0.115</v>
      </c>
      <c r="J13" s="58" t="s">
        <v>10</v>
      </c>
      <c r="K13" s="137">
        <v>0.27</v>
      </c>
      <c r="L13" s="36" t="s">
        <v>47</v>
      </c>
    </row>
    <row r="14" spans="1:13" ht="13.5" thickBot="1">
      <c r="A14" s="349">
        <v>1586.56</v>
      </c>
      <c r="B14" s="347">
        <v>1750</v>
      </c>
      <c r="C14" s="319" t="s">
        <v>169</v>
      </c>
      <c r="D14" s="351">
        <f>B14/A14-1</f>
        <v>0.10301532876159736</v>
      </c>
      <c r="E14" s="140"/>
      <c r="G14" s="59" t="s">
        <v>172</v>
      </c>
      <c r="H14" s="63">
        <f>IF($J$3=A3,D3,IF($J$3=A4,D4,IF($J$3=A5,D5,IF($J$3=A6,D6,IF($J$3=A7,D7,IF($J$3=A8,D8,IF($J$3=A9,D9,0)))))))+I8</f>
        <v>99.91000000000001</v>
      </c>
      <c r="I14" s="292">
        <f>H14*I13</f>
        <v>11.489650000000001</v>
      </c>
      <c r="J14" s="292">
        <f>H14-I14</f>
        <v>88.42035000000001</v>
      </c>
      <c r="K14" s="292">
        <f>J14*K13</f>
        <v>23.873494500000007</v>
      </c>
      <c r="L14" s="119">
        <f>J14-K14</f>
        <v>64.5468555</v>
      </c>
      <c r="M14" s="286" t="s">
        <v>136</v>
      </c>
    </row>
    <row r="15" spans="1:13" ht="13.5" thickBot="1">
      <c r="A15" s="329" t="s">
        <v>63</v>
      </c>
      <c r="B15" s="330">
        <v>100</v>
      </c>
      <c r="C15" s="328" t="s">
        <v>170</v>
      </c>
      <c r="G15" s="60" t="s">
        <v>4</v>
      </c>
      <c r="H15" s="64">
        <f>J10</f>
        <v>1847.3</v>
      </c>
      <c r="I15" s="293">
        <f>J10*I13</f>
        <v>212.4395</v>
      </c>
      <c r="J15" s="293">
        <f>H15-I15</f>
        <v>1634.8605</v>
      </c>
      <c r="K15" s="293">
        <f>J15*K13</f>
        <v>441.41233500000004</v>
      </c>
      <c r="L15" s="120">
        <f>J15-K15</f>
        <v>1193.448165</v>
      </c>
      <c r="M15" s="134" t="s">
        <v>152</v>
      </c>
    </row>
    <row r="16" spans="1:8" ht="13.5" thickBot="1">
      <c r="A16" s="124" t="s">
        <v>64</v>
      </c>
      <c r="B16" s="123">
        <v>12.5</v>
      </c>
      <c r="C16" s="122">
        <f>B16*B15</f>
        <v>1250</v>
      </c>
      <c r="H16" s="140"/>
    </row>
    <row r="17" spans="1:5" ht="13.5" thickBot="1">
      <c r="A17" s="225" t="s">
        <v>156</v>
      </c>
      <c r="B17" s="226"/>
      <c r="C17" s="226"/>
      <c r="D17" s="226"/>
      <c r="E17" s="227"/>
    </row>
    <row r="18" spans="1:15" ht="13.5" thickBot="1">
      <c r="A18" s="228" t="s">
        <v>127</v>
      </c>
      <c r="B18" s="156"/>
      <c r="C18" s="154"/>
      <c r="D18" s="154"/>
      <c r="E18" s="229"/>
      <c r="H18" s="218" t="s">
        <v>142</v>
      </c>
      <c r="I18" s="207"/>
      <c r="J18" s="219"/>
      <c r="L18" s="371"/>
      <c r="M18" s="4"/>
      <c r="N18" s="4"/>
      <c r="O18" s="4"/>
    </row>
    <row r="19" spans="1:15" ht="12.75">
      <c r="A19" s="230" t="s">
        <v>123</v>
      </c>
      <c r="B19" s="156"/>
      <c r="C19" s="156"/>
      <c r="D19" s="156"/>
      <c r="E19" s="231"/>
      <c r="H19" s="264" t="s">
        <v>12</v>
      </c>
      <c r="I19" s="265" t="s">
        <v>11</v>
      </c>
      <c r="J19" s="266" t="s">
        <v>35</v>
      </c>
      <c r="L19" s="4"/>
      <c r="M19" s="4"/>
      <c r="N19" s="372"/>
      <c r="O19" s="371"/>
    </row>
    <row r="20" spans="1:15" ht="13.5" thickBot="1">
      <c r="A20" s="230" t="s">
        <v>124</v>
      </c>
      <c r="B20" s="156"/>
      <c r="C20" s="156"/>
      <c r="D20" s="156"/>
      <c r="E20" s="231"/>
      <c r="H20" s="267" t="s">
        <v>59</v>
      </c>
      <c r="I20" s="268" t="s">
        <v>143</v>
      </c>
      <c r="J20" s="269" t="s">
        <v>122</v>
      </c>
      <c r="L20" s="4"/>
      <c r="M20" s="4"/>
      <c r="N20" s="4"/>
      <c r="O20" s="373"/>
    </row>
    <row r="21" spans="1:15" ht="12.75">
      <c r="A21" s="230" t="s">
        <v>125</v>
      </c>
      <c r="B21" s="156"/>
      <c r="C21" s="156"/>
      <c r="D21" s="156"/>
      <c r="E21" s="231"/>
      <c r="G21" s="270" t="s">
        <v>7</v>
      </c>
      <c r="H21" s="294">
        <v>16.47</v>
      </c>
      <c r="I21" s="315">
        <f>J21-H21</f>
        <v>2.030000000000001</v>
      </c>
      <c r="J21" s="295">
        <v>18.5</v>
      </c>
      <c r="K21" s="332">
        <f>I21/H21</f>
        <v>0.12325440194292661</v>
      </c>
      <c r="L21" s="4"/>
      <c r="M21" s="4"/>
      <c r="N21" s="4"/>
      <c r="O21" s="4"/>
    </row>
    <row r="22" spans="1:15" ht="13.5" thickBot="1">
      <c r="A22" s="232" t="s">
        <v>126</v>
      </c>
      <c r="B22" s="156"/>
      <c r="C22" s="156"/>
      <c r="D22" s="156"/>
      <c r="E22" s="231"/>
      <c r="G22" s="271" t="s">
        <v>61</v>
      </c>
      <c r="H22" s="296">
        <v>18.75</v>
      </c>
      <c r="I22" s="316">
        <f>J22-H22</f>
        <v>1.75</v>
      </c>
      <c r="J22" s="297">
        <v>20.5</v>
      </c>
      <c r="K22" s="332">
        <f>I22/H22</f>
        <v>0.09333333333333334</v>
      </c>
      <c r="L22" s="371"/>
      <c r="M22" s="4"/>
      <c r="N22" s="4"/>
      <c r="O22" s="4"/>
    </row>
    <row r="23" spans="1:15" ht="12.75">
      <c r="A23" s="232" t="s">
        <v>149</v>
      </c>
      <c r="B23" s="156"/>
      <c r="C23" s="156"/>
      <c r="D23" s="156"/>
      <c r="E23" s="231"/>
      <c r="F23" s="156"/>
      <c r="L23" s="371"/>
      <c r="M23" s="323"/>
      <c r="N23" s="323"/>
      <c r="O23" s="323"/>
    </row>
    <row r="24" spans="1:15" ht="12.75">
      <c r="A24" s="236" t="s">
        <v>128</v>
      </c>
      <c r="B24" s="156"/>
      <c r="C24" s="156"/>
      <c r="D24" s="156"/>
      <c r="E24" s="231"/>
      <c r="F24" s="156"/>
      <c r="G24" s="321"/>
      <c r="H24" s="322"/>
      <c r="I24" s="322"/>
      <c r="J24" s="239"/>
      <c r="K24" s="323"/>
      <c r="L24" s="323"/>
      <c r="M24" s="323"/>
      <c r="N24" s="323"/>
      <c r="O24" s="323"/>
    </row>
    <row r="25" spans="1:15" ht="12.75">
      <c r="A25" s="232" t="s">
        <v>129</v>
      </c>
      <c r="B25" s="156"/>
      <c r="C25" s="156"/>
      <c r="D25" s="156"/>
      <c r="E25" s="231"/>
      <c r="G25" s="323"/>
      <c r="H25" s="323"/>
      <c r="I25" s="323"/>
      <c r="J25" s="324"/>
      <c r="K25" s="323"/>
      <c r="L25" s="323"/>
      <c r="M25" s="323"/>
      <c r="N25" s="323"/>
      <c r="O25" s="323"/>
    </row>
    <row r="26" spans="1:12" ht="12.75">
      <c r="A26" s="233" t="s">
        <v>130</v>
      </c>
      <c r="B26" s="156"/>
      <c r="C26" s="156"/>
      <c r="D26" s="156"/>
      <c r="E26" s="231"/>
      <c r="G26" s="323"/>
      <c r="H26" s="323"/>
      <c r="I26" s="323"/>
      <c r="J26" s="324"/>
      <c r="K26" s="323"/>
      <c r="L26" s="325"/>
    </row>
    <row r="27" spans="1:5" ht="12.75">
      <c r="A27" s="234" t="s">
        <v>132</v>
      </c>
      <c r="B27" s="121"/>
      <c r="C27" s="121"/>
      <c r="D27" s="121"/>
      <c r="E27" s="235"/>
    </row>
    <row r="28" spans="1:10" ht="12.75">
      <c r="A28" s="276" t="str">
        <f>'FNADA Web'!A1</f>
        <v>FNADA Web 2007</v>
      </c>
      <c r="G28" s="288" t="s">
        <v>146</v>
      </c>
      <c r="H28" s="133"/>
      <c r="I28" s="133"/>
      <c r="J28" s="133"/>
    </row>
  </sheetData>
  <mergeCells count="3">
    <mergeCell ref="D11:D12"/>
    <mergeCell ref="G12:G13"/>
    <mergeCell ref="E3:E9"/>
  </mergeCells>
  <dataValidations count="1">
    <dataValidation type="list" allowBlank="1" showInputMessage="1" showErrorMessage="1" sqref="J2:J3">
      <formula1>$A$3:$A$9</formula1>
    </dataValidation>
  </dataValidations>
  <printOptions horizontalCentered="1" vertic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27"/>
  <sheetViews>
    <sheetView showGridLines="0" zoomScale="105" zoomScaleNormal="105" workbookViewId="0" topLeftCell="A1">
      <selection activeCell="G2" sqref="G2"/>
    </sheetView>
  </sheetViews>
  <sheetFormatPr defaultColWidth="9.140625" defaultRowHeight="12.75"/>
  <cols>
    <col min="1" max="1" width="12.421875" style="0" customWidth="1"/>
    <col min="2" max="4" width="11.7109375" style="0" customWidth="1"/>
    <col min="5" max="5" width="13.421875" style="0" customWidth="1"/>
    <col min="6" max="6" width="2.00390625" style="0" customWidth="1"/>
    <col min="7" max="7" width="19.28125" style="0" customWidth="1"/>
    <col min="8" max="10" width="11.7109375" style="0" customWidth="1"/>
    <col min="11" max="11" width="9.00390625" style="0" customWidth="1"/>
    <col min="12" max="14" width="11.7109375" style="0" customWidth="1"/>
    <col min="15" max="15" width="7.421875" style="0" customWidth="1"/>
    <col min="16" max="16" width="9.8515625" style="0" bestFit="1" customWidth="1"/>
    <col min="18" max="18" width="8.8515625" style="0" customWidth="1"/>
  </cols>
  <sheetData>
    <row r="1" spans="1:10" ht="18.75" thickBot="1">
      <c r="A1" s="218" t="s">
        <v>121</v>
      </c>
      <c r="B1" s="203"/>
      <c r="C1" s="207"/>
      <c r="D1" s="207"/>
      <c r="E1" s="219"/>
      <c r="G1" s="277" t="s">
        <v>147</v>
      </c>
      <c r="H1" s="360" t="s">
        <v>168</v>
      </c>
      <c r="I1" s="352"/>
      <c r="J1" s="353"/>
    </row>
    <row r="2" spans="1:12" ht="16.5" thickBot="1">
      <c r="A2" s="204" t="s">
        <v>117</v>
      </c>
      <c r="B2" s="254" t="s">
        <v>115</v>
      </c>
      <c r="C2" s="255" t="s">
        <v>116</v>
      </c>
      <c r="D2" s="256" t="s">
        <v>118</v>
      </c>
      <c r="E2" s="257" t="s">
        <v>191</v>
      </c>
      <c r="G2" s="283" t="s">
        <v>133</v>
      </c>
      <c r="H2" s="258"/>
      <c r="I2" s="259"/>
      <c r="J2" s="243" t="s">
        <v>14</v>
      </c>
      <c r="K2" s="216" t="s">
        <v>120</v>
      </c>
      <c r="L2" s="262" t="s">
        <v>79</v>
      </c>
    </row>
    <row r="3" spans="1:13" ht="16.5" thickBot="1">
      <c r="A3" s="54" t="s">
        <v>14</v>
      </c>
      <c r="B3" s="39">
        <f>Tabelle!G6</f>
        <v>6.79</v>
      </c>
      <c r="C3" s="206">
        <f>Tabelle!G16</f>
        <v>34.8</v>
      </c>
      <c r="D3" s="50">
        <f>Tabelle!G26</f>
        <v>75.7</v>
      </c>
      <c r="E3" s="387" t="s">
        <v>192</v>
      </c>
      <c r="G3" s="284" t="s">
        <v>134</v>
      </c>
      <c r="H3" s="260"/>
      <c r="I3" s="261"/>
      <c r="J3" s="244" t="s">
        <v>14</v>
      </c>
      <c r="K3" s="217" t="s">
        <v>120</v>
      </c>
      <c r="L3" s="374" t="s">
        <v>148</v>
      </c>
      <c r="M3" s="205"/>
    </row>
    <row r="4" spans="1:11" ht="13.5" thickBot="1">
      <c r="A4" s="55" t="s">
        <v>15</v>
      </c>
      <c r="B4" s="16">
        <f>Tabelle!G7</f>
        <v>6.97</v>
      </c>
      <c r="C4" s="22">
        <f>Tabelle!G17</f>
        <v>35.74</v>
      </c>
      <c r="D4" s="300">
        <f>Tabelle!G27</f>
        <v>77.74</v>
      </c>
      <c r="E4" s="388"/>
      <c r="G4" s="66"/>
      <c r="H4" s="241" t="s">
        <v>9</v>
      </c>
      <c r="I4" s="67" t="s">
        <v>45</v>
      </c>
      <c r="J4" s="291" t="s">
        <v>4</v>
      </c>
      <c r="K4" s="242" t="s">
        <v>49</v>
      </c>
    </row>
    <row r="5" spans="1:12" ht="12.75">
      <c r="A5" s="55" t="s">
        <v>16</v>
      </c>
      <c r="B5" s="16">
        <f>Tabelle!G8</f>
        <v>7.53</v>
      </c>
      <c r="C5" s="22">
        <f>Tabelle!G18</f>
        <v>38.64</v>
      </c>
      <c r="D5" s="300">
        <f>Tabelle!G28</f>
        <v>84.04</v>
      </c>
      <c r="E5" s="388"/>
      <c r="G5" s="281" t="s">
        <v>5</v>
      </c>
      <c r="H5" s="303" t="s">
        <v>60</v>
      </c>
      <c r="I5" s="52">
        <f>IF($J$2=A3,B3,IF($J$2=A4,B4,IF($J$2=A5,B5,IF($J$2=A6,B6,IF($J$2=A7,B7,IF($J$2=A8,B8,IF($J$2=A9,B9,0)))))))</f>
        <v>6.79</v>
      </c>
      <c r="J5" s="290">
        <f>I5*(K5+1)</f>
        <v>88.27</v>
      </c>
      <c r="K5" s="138">
        <v>12</v>
      </c>
      <c r="L5" s="346" t="s">
        <v>177</v>
      </c>
    </row>
    <row r="6" spans="1:12" ht="12.75">
      <c r="A6" s="55" t="s">
        <v>17</v>
      </c>
      <c r="B6" s="16">
        <f>Tabelle!G9</f>
        <v>8.19</v>
      </c>
      <c r="C6" s="22">
        <f>Tabelle!G19</f>
        <v>42.02</v>
      </c>
      <c r="D6" s="300">
        <f>Tabelle!G29</f>
        <v>91.4</v>
      </c>
      <c r="E6" s="388"/>
      <c r="G6" s="66"/>
      <c r="H6" s="310" t="s">
        <v>119</v>
      </c>
      <c r="I6" s="209">
        <f>IF($J$3=A3,C3,IF($J$3=A4,C4,IF($J$3=A5,C5,IF($J$3=A6,C6,IF($J$3=A7,C7,IF($J$3=A8,C8,IF($J$3=A9,C9,0)))))))</f>
        <v>34.8</v>
      </c>
      <c r="J6" s="289">
        <f>I6*K6</f>
        <v>34.8</v>
      </c>
      <c r="K6" s="210">
        <v>1</v>
      </c>
      <c r="L6" s="346" t="s">
        <v>190</v>
      </c>
    </row>
    <row r="7" spans="1:16" ht="13.5" thickBot="1">
      <c r="A7" s="55" t="s">
        <v>18</v>
      </c>
      <c r="B7" s="16">
        <f>Tabelle!G10</f>
        <v>8.83</v>
      </c>
      <c r="C7" s="22">
        <f>Tabelle!G20</f>
        <v>45.3</v>
      </c>
      <c r="D7" s="300">
        <f>Tabelle!G30</f>
        <v>98.54</v>
      </c>
      <c r="E7" s="388"/>
      <c r="G7" s="282" t="s">
        <v>137</v>
      </c>
      <c r="H7" s="337" t="s">
        <v>94</v>
      </c>
      <c r="I7" s="51">
        <f>IF($J$3=A3,D3,IF($J$3=A4,D4,IF($J$3=A5,D5,IF($J$3=A6,D6,IF($J$3=A7,D7,IF($J$3=A8,D8,IF($J$3=A9,D9,0)))))))</f>
        <v>75.7</v>
      </c>
      <c r="J7" s="211">
        <f>I7*(K7+1)</f>
        <v>908.4000000000001</v>
      </c>
      <c r="K7" s="136">
        <v>11</v>
      </c>
      <c r="L7" s="346" t="s">
        <v>193</v>
      </c>
      <c r="N7" s="140"/>
      <c r="P7" s="2"/>
    </row>
    <row r="8" spans="1:17" ht="12.75">
      <c r="A8" s="55" t="s">
        <v>19</v>
      </c>
      <c r="B8" s="16">
        <f>Tabelle!G11</f>
        <v>9.47</v>
      </c>
      <c r="C8" s="22">
        <f>Tabelle!G21</f>
        <v>48.54</v>
      </c>
      <c r="D8" s="300">
        <f>Tabelle!G31</f>
        <v>105.58</v>
      </c>
      <c r="E8" s="388"/>
      <c r="G8" s="125" t="s">
        <v>0</v>
      </c>
      <c r="H8" s="311" t="s">
        <v>60</v>
      </c>
      <c r="I8" s="237">
        <f>IF($J$2=A3,B12,IF($J$2=A4,B12,IF($J$2=A5,B12,IF($J$2=A6,B13,IF($J$2=A7,B13,IF($J$2=A8,B14,IF($J$2=A9,B14,0)))))))*K8/24</f>
        <v>9.18</v>
      </c>
      <c r="J8" s="127">
        <f>I8*K8</f>
        <v>220.32</v>
      </c>
      <c r="K8" s="139">
        <v>24</v>
      </c>
      <c r="L8" s="346" t="s">
        <v>96</v>
      </c>
      <c r="N8" s="140"/>
      <c r="P8" s="6"/>
      <c r="Q8" s="1"/>
    </row>
    <row r="9" spans="1:19" ht="13.5" thickBot="1">
      <c r="A9" s="56" t="s">
        <v>20</v>
      </c>
      <c r="B9" s="21">
        <f>Tabelle!G12</f>
        <v>9.94</v>
      </c>
      <c r="C9" s="11">
        <f>Tabelle!G22</f>
        <v>50.95</v>
      </c>
      <c r="D9" s="12">
        <f>Tabelle!G32</f>
        <v>110.83</v>
      </c>
      <c r="E9" s="389"/>
      <c r="G9" s="118" t="s">
        <v>62</v>
      </c>
      <c r="H9" s="263" t="s">
        <v>95</v>
      </c>
      <c r="I9" s="140">
        <f>D11</f>
        <v>51.46</v>
      </c>
      <c r="J9" s="51">
        <f>I9*K9/12</f>
        <v>51.46</v>
      </c>
      <c r="K9" s="136">
        <v>12</v>
      </c>
      <c r="L9" s="346" t="s">
        <v>177</v>
      </c>
      <c r="S9" s="5"/>
    </row>
    <row r="10" spans="1:11" ht="13.5" thickBot="1">
      <c r="A10" s="218" t="s">
        <v>163</v>
      </c>
      <c r="B10" s="219"/>
      <c r="C10" s="219"/>
      <c r="D10" s="301" t="s">
        <v>77</v>
      </c>
      <c r="E10" s="240">
        <f>AVERAGE(D3:D9)</f>
        <v>91.97571428571429</v>
      </c>
      <c r="G10" s="46"/>
      <c r="H10" s="238"/>
      <c r="I10" s="246" t="s">
        <v>135</v>
      </c>
      <c r="J10" s="350">
        <f>SUM(J5:J9)</f>
        <v>1303.25</v>
      </c>
      <c r="K10" s="140"/>
    </row>
    <row r="11" spans="1:5" ht="13.5" thickBot="1">
      <c r="A11" s="362" t="s">
        <v>59</v>
      </c>
      <c r="B11" s="303" t="s">
        <v>115</v>
      </c>
      <c r="C11" s="285" t="s">
        <v>122</v>
      </c>
      <c r="D11" s="383">
        <v>51.46</v>
      </c>
      <c r="E11" s="304" t="s">
        <v>150</v>
      </c>
    </row>
    <row r="12" spans="1:15" ht="13.5" thickBot="1">
      <c r="A12" s="335">
        <v>154.82</v>
      </c>
      <c r="B12" s="336">
        <v>9.18</v>
      </c>
      <c r="C12" s="10">
        <f>A12+B12</f>
        <v>164</v>
      </c>
      <c r="D12" s="384"/>
      <c r="E12" s="215">
        <f>E10+AVERAGE(B12:B14)</f>
        <v>104.92904761904762</v>
      </c>
      <c r="G12" s="385" t="s">
        <v>154</v>
      </c>
      <c r="H12" s="61" t="s">
        <v>48</v>
      </c>
      <c r="I12" s="41" t="s">
        <v>3</v>
      </c>
      <c r="J12" s="42" t="s">
        <v>2</v>
      </c>
      <c r="K12" s="43" t="s">
        <v>1</v>
      </c>
      <c r="L12" s="44" t="s">
        <v>48</v>
      </c>
      <c r="N12" s="3"/>
      <c r="O12" s="3"/>
    </row>
    <row r="13" spans="1:12" ht="13.5" thickBot="1">
      <c r="A13" s="335">
        <v>190.65</v>
      </c>
      <c r="B13" s="336">
        <v>11.35</v>
      </c>
      <c r="C13" s="10">
        <f>A13+B13</f>
        <v>202</v>
      </c>
      <c r="D13" s="332"/>
      <c r="E13" s="305" t="s">
        <v>164</v>
      </c>
      <c r="G13" s="386"/>
      <c r="H13" s="62" t="s">
        <v>46</v>
      </c>
      <c r="I13" s="375">
        <v>0.115</v>
      </c>
      <c r="J13" s="58" t="s">
        <v>10</v>
      </c>
      <c r="K13" s="137">
        <v>0.27</v>
      </c>
      <c r="L13" s="36" t="s">
        <v>47</v>
      </c>
    </row>
    <row r="14" spans="1:13" ht="12.75">
      <c r="A14" s="335">
        <v>239.17</v>
      </c>
      <c r="B14" s="336">
        <v>18.33</v>
      </c>
      <c r="C14" s="10">
        <f>A14+B14</f>
        <v>257.5</v>
      </c>
      <c r="G14" s="59" t="s">
        <v>171</v>
      </c>
      <c r="H14" s="63">
        <f>IF($J$3=A3,D3,IF($J$3=A4,D4,IF($J$3=A5,D5,IF($J$3=A6,D6,IF($J$3=A7,D7,IF($J$3=A8,D8,IF($J$3=A9,D9,0)))))))+I8</f>
        <v>84.88</v>
      </c>
      <c r="I14" s="292">
        <f>H14*I13</f>
        <v>9.7612</v>
      </c>
      <c r="J14" s="292">
        <f>H14-I14</f>
        <v>75.1188</v>
      </c>
      <c r="K14" s="292">
        <f>J14*K13</f>
        <v>20.282076</v>
      </c>
      <c r="L14" s="119">
        <f>J14-K14</f>
        <v>54.83672399999999</v>
      </c>
      <c r="M14" s="286" t="s">
        <v>136</v>
      </c>
    </row>
    <row r="15" spans="1:13" ht="13.5" thickBot="1">
      <c r="A15" s="140"/>
      <c r="B15" s="327">
        <f>SUM(B12:B14)/SUM(A12:A14)</f>
        <v>0.06646825396825397</v>
      </c>
      <c r="G15" s="60" t="s">
        <v>4</v>
      </c>
      <c r="H15" s="64">
        <f>J10</f>
        <v>1303.25</v>
      </c>
      <c r="I15" s="293">
        <f>J10*I13</f>
        <v>149.87375</v>
      </c>
      <c r="J15" s="293">
        <f>H15-I15</f>
        <v>1153.37625</v>
      </c>
      <c r="K15" s="293">
        <f>J15*K13</f>
        <v>311.41158750000005</v>
      </c>
      <c r="L15" s="120">
        <f>J15-K15</f>
        <v>841.9646625</v>
      </c>
      <c r="M15" s="134" t="s">
        <v>152</v>
      </c>
    </row>
    <row r="16" spans="1:5" ht="13.5" thickBot="1">
      <c r="A16" s="225" t="s">
        <v>156</v>
      </c>
      <c r="B16" s="226"/>
      <c r="C16" s="226"/>
      <c r="D16" s="226"/>
      <c r="E16" s="227"/>
    </row>
    <row r="17" spans="1:10" ht="13.5" thickBot="1">
      <c r="A17" s="228" t="s">
        <v>127</v>
      </c>
      <c r="B17" s="156"/>
      <c r="C17" s="154"/>
      <c r="D17" s="154"/>
      <c r="E17" s="229"/>
      <c r="H17" s="218" t="s">
        <v>142</v>
      </c>
      <c r="I17" s="207"/>
      <c r="J17" s="219"/>
    </row>
    <row r="18" spans="1:10" ht="12.75">
      <c r="A18" s="230" t="s">
        <v>123</v>
      </c>
      <c r="B18" s="156"/>
      <c r="C18" s="156"/>
      <c r="D18" s="156"/>
      <c r="E18" s="231"/>
      <c r="H18" s="264" t="s">
        <v>12</v>
      </c>
      <c r="I18" s="265" t="s">
        <v>11</v>
      </c>
      <c r="J18" s="266" t="s">
        <v>35</v>
      </c>
    </row>
    <row r="19" spans="1:10" ht="13.5" thickBot="1">
      <c r="A19" s="230" t="s">
        <v>124</v>
      </c>
      <c r="B19" s="156"/>
      <c r="C19" s="156"/>
      <c r="D19" s="156"/>
      <c r="E19" s="231"/>
      <c r="H19" s="267" t="s">
        <v>59</v>
      </c>
      <c r="I19" s="268" t="s">
        <v>143</v>
      </c>
      <c r="J19" s="269" t="s">
        <v>122</v>
      </c>
    </row>
    <row r="20" spans="1:11" ht="12.75">
      <c r="A20" s="230" t="s">
        <v>125</v>
      </c>
      <c r="B20" s="156"/>
      <c r="C20" s="156"/>
      <c r="D20" s="156"/>
      <c r="E20" s="231"/>
      <c r="G20" s="270" t="s">
        <v>66</v>
      </c>
      <c r="H20" s="294">
        <v>15.91</v>
      </c>
      <c r="I20" s="315">
        <f>J20-H20</f>
        <v>1.5899999999999999</v>
      </c>
      <c r="J20" s="295">
        <v>17.5</v>
      </c>
      <c r="K20" s="332">
        <f>I20/H20</f>
        <v>0.09993714644877434</v>
      </c>
    </row>
    <row r="21" spans="1:11" ht="12.75">
      <c r="A21" s="232" t="s">
        <v>126</v>
      </c>
      <c r="B21" s="156"/>
      <c r="C21" s="156"/>
      <c r="D21" s="156"/>
      <c r="E21" s="231"/>
      <c r="G21" s="342" t="s">
        <v>166</v>
      </c>
      <c r="H21" s="343">
        <v>28.41</v>
      </c>
      <c r="I21" s="344">
        <f>J21-H21</f>
        <v>6.59</v>
      </c>
      <c r="J21" s="345">
        <v>35</v>
      </c>
      <c r="K21" s="332">
        <f>I21/H21</f>
        <v>0.23196057726152763</v>
      </c>
    </row>
    <row r="22" spans="1:11" ht="13.5" thickBot="1">
      <c r="A22" s="232" t="s">
        <v>149</v>
      </c>
      <c r="B22" s="156"/>
      <c r="C22" s="156"/>
      <c r="D22" s="156"/>
      <c r="E22" s="231"/>
      <c r="F22" s="156"/>
      <c r="G22" s="338" t="s">
        <v>167</v>
      </c>
      <c r="H22" s="339">
        <v>28.41</v>
      </c>
      <c r="I22" s="340">
        <f>J22-H22</f>
        <v>21.59</v>
      </c>
      <c r="J22" s="341">
        <v>50</v>
      </c>
      <c r="K22" s="332">
        <f>I22/H22</f>
        <v>0.7599436818021823</v>
      </c>
    </row>
    <row r="23" spans="1:14" ht="12.75">
      <c r="A23" s="236" t="s">
        <v>128</v>
      </c>
      <c r="B23" s="156"/>
      <c r="C23" s="156"/>
      <c r="D23" s="156"/>
      <c r="E23" s="231"/>
      <c r="F23" s="156"/>
      <c r="G23" s="321"/>
      <c r="H23" s="322"/>
      <c r="I23" s="322"/>
      <c r="J23" s="239"/>
      <c r="K23" s="239"/>
      <c r="L23" s="323"/>
      <c r="M23" s="323"/>
      <c r="N23" s="323"/>
    </row>
    <row r="24" spans="1:14" ht="12.75">
      <c r="A24" s="232" t="s">
        <v>129</v>
      </c>
      <c r="B24" s="156"/>
      <c r="C24" s="156"/>
      <c r="D24" s="156"/>
      <c r="E24" s="231"/>
      <c r="G24" s="323"/>
      <c r="H24" s="323"/>
      <c r="I24" s="323"/>
      <c r="J24" s="324"/>
      <c r="K24" s="324"/>
      <c r="L24" s="323"/>
      <c r="M24" s="323"/>
      <c r="N24" s="323"/>
    </row>
    <row r="25" spans="1:14" ht="12.75">
      <c r="A25" s="233" t="s">
        <v>130</v>
      </c>
      <c r="B25" s="156"/>
      <c r="C25" s="156"/>
      <c r="D25" s="156"/>
      <c r="E25" s="231"/>
      <c r="G25" s="323"/>
      <c r="H25" s="323"/>
      <c r="I25" s="323"/>
      <c r="J25" s="324"/>
      <c r="K25" s="324"/>
      <c r="L25" s="325"/>
      <c r="M25" s="323"/>
      <c r="N25" s="323"/>
    </row>
    <row r="26" spans="1:5" ht="12.75">
      <c r="A26" s="234" t="s">
        <v>132</v>
      </c>
      <c r="B26" s="121"/>
      <c r="C26" s="121"/>
      <c r="D26" s="121"/>
      <c r="E26" s="235"/>
    </row>
    <row r="27" spans="1:10" ht="12.75">
      <c r="A27" s="276" t="str">
        <f>'FNADA Web'!A1</f>
        <v>FNADA Web 2007</v>
      </c>
      <c r="G27" s="288" t="s">
        <v>146</v>
      </c>
      <c r="H27" s="133"/>
      <c r="I27" s="133"/>
      <c r="J27" s="133"/>
    </row>
  </sheetData>
  <mergeCells count="3">
    <mergeCell ref="D11:D12"/>
    <mergeCell ref="G12:G13"/>
    <mergeCell ref="E3:E9"/>
  </mergeCells>
  <dataValidations count="1">
    <dataValidation type="list" allowBlank="1" showInputMessage="1" showErrorMessage="1" sqref="J2:J3">
      <formula1>$A$3:$A$9</formula1>
    </dataValidation>
  </dataValidations>
  <printOptions horizontalCentered="1" vertic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S27"/>
  <sheetViews>
    <sheetView showGridLines="0" zoomScale="105" zoomScaleNormal="105" workbookViewId="0" topLeftCell="A1">
      <selection activeCell="G2" sqref="G2"/>
    </sheetView>
  </sheetViews>
  <sheetFormatPr defaultColWidth="9.140625" defaultRowHeight="12.75"/>
  <cols>
    <col min="1" max="1" width="12.421875" style="0" customWidth="1"/>
    <col min="2" max="4" width="11.7109375" style="0" customWidth="1"/>
    <col min="5" max="5" width="13.421875" style="0" customWidth="1"/>
    <col min="6" max="6" width="2.00390625" style="0" customWidth="1"/>
    <col min="7" max="7" width="19.28125" style="0" customWidth="1"/>
    <col min="8" max="10" width="11.7109375" style="0" customWidth="1"/>
    <col min="11" max="11" width="9.00390625" style="0" customWidth="1"/>
    <col min="12" max="14" width="11.7109375" style="0" customWidth="1"/>
    <col min="15" max="15" width="7.421875" style="0" customWidth="1"/>
    <col min="16" max="16" width="9.8515625" style="0" bestFit="1" customWidth="1"/>
    <col min="18" max="18" width="8.8515625" style="0" customWidth="1"/>
  </cols>
  <sheetData>
    <row r="1" spans="1:10" ht="18.75" thickBot="1">
      <c r="A1" s="218" t="s">
        <v>121</v>
      </c>
      <c r="B1" s="203"/>
      <c r="C1" s="207"/>
      <c r="D1" s="207"/>
      <c r="E1" s="219"/>
      <c r="G1" s="277" t="s">
        <v>147</v>
      </c>
      <c r="H1" s="361" t="s">
        <v>174</v>
      </c>
      <c r="I1" s="333"/>
      <c r="J1" s="334"/>
    </row>
    <row r="2" spans="1:12" ht="16.5" thickBot="1">
      <c r="A2" s="204" t="s">
        <v>117</v>
      </c>
      <c r="B2" s="254" t="s">
        <v>115</v>
      </c>
      <c r="C2" s="255" t="s">
        <v>116</v>
      </c>
      <c r="D2" s="256" t="s">
        <v>118</v>
      </c>
      <c r="E2" s="257" t="s">
        <v>191</v>
      </c>
      <c r="G2" s="283" t="s">
        <v>133</v>
      </c>
      <c r="H2" s="258"/>
      <c r="I2" s="259"/>
      <c r="J2" s="243" t="s">
        <v>14</v>
      </c>
      <c r="K2" s="216" t="s">
        <v>120</v>
      </c>
      <c r="L2" s="262" t="s">
        <v>79</v>
      </c>
    </row>
    <row r="3" spans="1:13" ht="16.5" thickBot="1">
      <c r="A3" s="54" t="s">
        <v>14</v>
      </c>
      <c r="B3" s="39">
        <f>Tabelle!H6</f>
        <v>6.79</v>
      </c>
      <c r="C3" s="206">
        <f>Tabelle!H16</f>
        <v>34.8</v>
      </c>
      <c r="D3" s="50">
        <f>Tabelle!H26</f>
        <v>75.7</v>
      </c>
      <c r="E3" s="387" t="s">
        <v>192</v>
      </c>
      <c r="G3" s="284" t="s">
        <v>134</v>
      </c>
      <c r="H3" s="260"/>
      <c r="I3" s="261"/>
      <c r="J3" s="244" t="s">
        <v>14</v>
      </c>
      <c r="K3" s="217" t="s">
        <v>120</v>
      </c>
      <c r="L3" s="374" t="s">
        <v>148</v>
      </c>
      <c r="M3" s="205"/>
    </row>
    <row r="4" spans="1:11" ht="13.5" thickBot="1">
      <c r="A4" s="55" t="s">
        <v>15</v>
      </c>
      <c r="B4" s="16">
        <f>Tabelle!H7</f>
        <v>6.97</v>
      </c>
      <c r="C4" s="22">
        <f>Tabelle!H17</f>
        <v>35.74</v>
      </c>
      <c r="D4" s="300">
        <f>Tabelle!H27</f>
        <v>77.74</v>
      </c>
      <c r="E4" s="388"/>
      <c r="G4" s="66"/>
      <c r="H4" s="241" t="s">
        <v>9</v>
      </c>
      <c r="I4" s="67" t="s">
        <v>45</v>
      </c>
      <c r="J4" s="291" t="s">
        <v>4</v>
      </c>
      <c r="K4" s="242" t="s">
        <v>49</v>
      </c>
    </row>
    <row r="5" spans="1:12" ht="12.75">
      <c r="A5" s="55" t="s">
        <v>16</v>
      </c>
      <c r="B5" s="16">
        <f>Tabelle!H8</f>
        <v>7.53</v>
      </c>
      <c r="C5" s="22">
        <f>Tabelle!H18</f>
        <v>38.64</v>
      </c>
      <c r="D5" s="300">
        <f>Tabelle!H28</f>
        <v>84.04</v>
      </c>
      <c r="E5" s="388"/>
      <c r="G5" s="281" t="s">
        <v>5</v>
      </c>
      <c r="H5" s="303" t="s">
        <v>60</v>
      </c>
      <c r="I5" s="52">
        <f>IF($J$2=A3,B3,IF($J$2=A4,B4,IF($J$2=A5,B5,IF($J$2=A6,B6,IF($J$2=A7,B7,IF($J$2=A8,B8,IF($J$2=A9,B9,0)))))))</f>
        <v>6.79</v>
      </c>
      <c r="J5" s="290">
        <f>I5*(K5+1)</f>
        <v>88.27</v>
      </c>
      <c r="K5" s="138">
        <v>12</v>
      </c>
      <c r="L5" s="346" t="s">
        <v>177</v>
      </c>
    </row>
    <row r="6" spans="1:12" ht="12.75">
      <c r="A6" s="55" t="s">
        <v>17</v>
      </c>
      <c r="B6" s="16">
        <f>Tabelle!H9</f>
        <v>8.19</v>
      </c>
      <c r="C6" s="22">
        <f>Tabelle!H19</f>
        <v>42.02</v>
      </c>
      <c r="D6" s="300">
        <f>Tabelle!H29</f>
        <v>91.4</v>
      </c>
      <c r="E6" s="388"/>
      <c r="G6" s="66"/>
      <c r="H6" s="310" t="s">
        <v>119</v>
      </c>
      <c r="I6" s="209">
        <f>IF($J$3=A3,C3,IF($J$3=A4,C4,IF($J$3=A5,C5,IF($J$3=A6,C6,IF($J$3=A7,C7,IF($J$3=A8,C8,IF($J$3=A9,C9,0)))))))</f>
        <v>34.8</v>
      </c>
      <c r="J6" s="289">
        <f>I6*K6</f>
        <v>34.8</v>
      </c>
      <c r="K6" s="210">
        <v>1</v>
      </c>
      <c r="L6" s="346" t="s">
        <v>190</v>
      </c>
    </row>
    <row r="7" spans="1:16" ht="13.5" thickBot="1">
      <c r="A7" s="55" t="s">
        <v>18</v>
      </c>
      <c r="B7" s="16">
        <f>Tabelle!H10</f>
        <v>9.15</v>
      </c>
      <c r="C7" s="22">
        <f>Tabelle!H20</f>
        <v>46.92</v>
      </c>
      <c r="D7" s="300">
        <f>Tabelle!H30</f>
        <v>102.04</v>
      </c>
      <c r="E7" s="388"/>
      <c r="G7" s="282" t="s">
        <v>137</v>
      </c>
      <c r="H7" s="337" t="s">
        <v>94</v>
      </c>
      <c r="I7" s="51">
        <f>IF($J$3=A3,D3,IF($J$3=A4,D4,IF($J$3=A5,D5,IF($J$3=A6,D6,IF($J$3=A7,D7,IF($J$3=A8,D8,IF($J$3=A9,D9,0)))))))</f>
        <v>75.7</v>
      </c>
      <c r="J7" s="211">
        <f>I7*(K7+1)</f>
        <v>908.4000000000001</v>
      </c>
      <c r="K7" s="136">
        <v>11</v>
      </c>
      <c r="L7" s="346" t="s">
        <v>193</v>
      </c>
      <c r="N7" s="140"/>
      <c r="P7" s="2"/>
    </row>
    <row r="8" spans="1:17" ht="12.75">
      <c r="A8" s="55" t="s">
        <v>19</v>
      </c>
      <c r="B8" s="16">
        <f>Tabelle!H11</f>
        <v>9.77</v>
      </c>
      <c r="C8" s="22">
        <f>Tabelle!H21</f>
        <v>50.13</v>
      </c>
      <c r="D8" s="300">
        <f>Tabelle!H31</f>
        <v>109.03</v>
      </c>
      <c r="E8" s="388"/>
      <c r="G8" s="125" t="s">
        <v>0</v>
      </c>
      <c r="H8" s="311" t="s">
        <v>60</v>
      </c>
      <c r="I8" s="237">
        <f>IF($J$2=A3,B12,IF($J$2=A4,B12,IF($J$2=A5,B12,IF($J$2=A6,B13,IF($J$2=A7,B13,IF($J$2=A8,B14,IF($J$2=A9,B14,0)))))))*K8/24</f>
        <v>9.18</v>
      </c>
      <c r="J8" s="127">
        <f>I8*K8</f>
        <v>220.32</v>
      </c>
      <c r="K8" s="139">
        <v>24</v>
      </c>
      <c r="L8" s="346" t="s">
        <v>96</v>
      </c>
      <c r="N8" s="140"/>
      <c r="P8" s="6"/>
      <c r="Q8" s="1"/>
    </row>
    <row r="9" spans="1:19" ht="13.5" thickBot="1">
      <c r="A9" s="56" t="s">
        <v>20</v>
      </c>
      <c r="B9" s="21">
        <f>Tabelle!H12</f>
        <v>10.25</v>
      </c>
      <c r="C9" s="11">
        <f>Tabelle!H22</f>
        <v>52.57</v>
      </c>
      <c r="D9" s="12">
        <f>Tabelle!H32</f>
        <v>114.33</v>
      </c>
      <c r="E9" s="389"/>
      <c r="G9" s="118" t="s">
        <v>62</v>
      </c>
      <c r="H9" s="263" t="s">
        <v>95</v>
      </c>
      <c r="I9" s="140">
        <f>D11</f>
        <v>51.46</v>
      </c>
      <c r="J9" s="51">
        <f>I9*K9/12</f>
        <v>51.46</v>
      </c>
      <c r="K9" s="136">
        <v>12</v>
      </c>
      <c r="L9" s="346" t="s">
        <v>177</v>
      </c>
      <c r="S9" s="5"/>
    </row>
    <row r="10" spans="1:11" ht="13.5" thickBot="1">
      <c r="A10" s="218" t="s">
        <v>163</v>
      </c>
      <c r="B10" s="219"/>
      <c r="C10" s="219"/>
      <c r="D10" s="301" t="s">
        <v>77</v>
      </c>
      <c r="E10" s="240">
        <f>AVERAGE(D3:D9)</f>
        <v>93.46857142857144</v>
      </c>
      <c r="G10" s="46"/>
      <c r="H10" s="238"/>
      <c r="I10" s="246" t="s">
        <v>135</v>
      </c>
      <c r="J10" s="350">
        <f>SUM(J5:J9)</f>
        <v>1303.25</v>
      </c>
      <c r="K10" s="140"/>
    </row>
    <row r="11" spans="1:5" ht="13.5" thickBot="1">
      <c r="A11" s="362" t="s">
        <v>59</v>
      </c>
      <c r="B11" s="303" t="s">
        <v>115</v>
      </c>
      <c r="C11" s="285" t="s">
        <v>122</v>
      </c>
      <c r="D11" s="383">
        <v>51.46</v>
      </c>
      <c r="E11" s="304" t="s">
        <v>150</v>
      </c>
    </row>
    <row r="12" spans="1:15" ht="13.5" thickBot="1">
      <c r="A12" s="363">
        <v>154.82</v>
      </c>
      <c r="B12" s="336">
        <v>9.18</v>
      </c>
      <c r="C12" s="10">
        <f>A12+B12</f>
        <v>164</v>
      </c>
      <c r="D12" s="384"/>
      <c r="E12" s="215">
        <f>E10+AVERAGE(B12:B14)</f>
        <v>106.42190476190477</v>
      </c>
      <c r="G12" s="385" t="s">
        <v>154</v>
      </c>
      <c r="H12" s="61" t="s">
        <v>48</v>
      </c>
      <c r="I12" s="41" t="s">
        <v>3</v>
      </c>
      <c r="J12" s="42" t="s">
        <v>2</v>
      </c>
      <c r="K12" s="43" t="s">
        <v>1</v>
      </c>
      <c r="L12" s="44" t="s">
        <v>48</v>
      </c>
      <c r="N12" s="3"/>
      <c r="O12" s="3"/>
    </row>
    <row r="13" spans="1:12" ht="13.5" thickBot="1">
      <c r="A13" s="335">
        <v>190.65</v>
      </c>
      <c r="B13" s="336">
        <v>11.35</v>
      </c>
      <c r="C13" s="10">
        <f>A13+B13</f>
        <v>202</v>
      </c>
      <c r="D13" s="332"/>
      <c r="E13" s="305" t="s">
        <v>164</v>
      </c>
      <c r="G13" s="386"/>
      <c r="H13" s="62" t="s">
        <v>46</v>
      </c>
      <c r="I13" s="375">
        <v>0.115</v>
      </c>
      <c r="J13" s="58" t="s">
        <v>10</v>
      </c>
      <c r="K13" s="137">
        <v>0.27</v>
      </c>
      <c r="L13" s="36" t="s">
        <v>47</v>
      </c>
    </row>
    <row r="14" spans="1:13" ht="12.75">
      <c r="A14" s="335">
        <v>239.17</v>
      </c>
      <c r="B14" s="336">
        <v>18.33</v>
      </c>
      <c r="C14" s="10">
        <f>A14+B14</f>
        <v>257.5</v>
      </c>
      <c r="G14" s="59" t="s">
        <v>171</v>
      </c>
      <c r="H14" s="63">
        <f>IF($J$3=A3,D3,IF($J$3=A4,D4,IF($J$3=A5,D5,IF($J$3=A6,D6,IF($J$3=A7,D7,IF($J$3=A8,D8,IF($J$3=A9,D9,0)))))))+I8</f>
        <v>84.88</v>
      </c>
      <c r="I14" s="292">
        <f>H14*I13</f>
        <v>9.7612</v>
      </c>
      <c r="J14" s="292">
        <f>H14-I14</f>
        <v>75.1188</v>
      </c>
      <c r="K14" s="292">
        <f>J14*K13</f>
        <v>20.282076</v>
      </c>
      <c r="L14" s="119">
        <f>J14-K14</f>
        <v>54.83672399999999</v>
      </c>
      <c r="M14" s="286" t="s">
        <v>136</v>
      </c>
    </row>
    <row r="15" spans="1:13" ht="13.5" thickBot="1">
      <c r="A15" s="140"/>
      <c r="B15" s="351">
        <f>SUM(B12:B14)/SUM(A12:A14)</f>
        <v>0.06646825396825397</v>
      </c>
      <c r="G15" s="60" t="s">
        <v>4</v>
      </c>
      <c r="H15" s="64">
        <f>J10</f>
        <v>1303.25</v>
      </c>
      <c r="I15" s="293">
        <f>J10*I13</f>
        <v>149.87375</v>
      </c>
      <c r="J15" s="293">
        <f>H15-I15</f>
        <v>1153.37625</v>
      </c>
      <c r="K15" s="293">
        <f>J15*K13</f>
        <v>311.41158750000005</v>
      </c>
      <c r="L15" s="120">
        <f>J15-K15</f>
        <v>841.9646625</v>
      </c>
      <c r="M15" s="134" t="s">
        <v>152</v>
      </c>
    </row>
    <row r="16" spans="1:5" ht="13.5" thickBot="1">
      <c r="A16" s="225" t="s">
        <v>156</v>
      </c>
      <c r="B16" s="226"/>
      <c r="C16" s="226"/>
      <c r="D16" s="226"/>
      <c r="E16" s="227"/>
    </row>
    <row r="17" spans="1:10" ht="13.5" thickBot="1">
      <c r="A17" s="228" t="s">
        <v>127</v>
      </c>
      <c r="B17" s="156"/>
      <c r="C17" s="154"/>
      <c r="D17" s="154"/>
      <c r="E17" s="229"/>
      <c r="H17" s="218" t="s">
        <v>142</v>
      </c>
      <c r="I17" s="207"/>
      <c r="J17" s="219"/>
    </row>
    <row r="18" spans="1:10" ht="12.75">
      <c r="A18" s="230" t="s">
        <v>123</v>
      </c>
      <c r="B18" s="156"/>
      <c r="C18" s="156"/>
      <c r="D18" s="156"/>
      <c r="E18" s="231"/>
      <c r="H18" s="264" t="s">
        <v>12</v>
      </c>
      <c r="I18" s="265" t="s">
        <v>11</v>
      </c>
      <c r="J18" s="266" t="s">
        <v>35</v>
      </c>
    </row>
    <row r="19" spans="1:10" ht="13.5" thickBot="1">
      <c r="A19" s="230" t="s">
        <v>124</v>
      </c>
      <c r="B19" s="156"/>
      <c r="C19" s="156"/>
      <c r="D19" s="156"/>
      <c r="E19" s="231"/>
      <c r="H19" s="267" t="s">
        <v>59</v>
      </c>
      <c r="I19" s="268" t="s">
        <v>143</v>
      </c>
      <c r="J19" s="269" t="s">
        <v>122</v>
      </c>
    </row>
    <row r="20" spans="1:11" ht="12.75">
      <c r="A20" s="230" t="s">
        <v>125</v>
      </c>
      <c r="B20" s="156"/>
      <c r="C20" s="156"/>
      <c r="D20" s="156"/>
      <c r="E20" s="231"/>
      <c r="G20" s="270" t="s">
        <v>66</v>
      </c>
      <c r="H20" s="294">
        <v>15.91</v>
      </c>
      <c r="I20" s="315">
        <f>J20-H20</f>
        <v>1.5899999999999999</v>
      </c>
      <c r="J20" s="295">
        <v>17.5</v>
      </c>
      <c r="K20" s="332">
        <f>I20/H20</f>
        <v>0.09993714644877434</v>
      </c>
    </row>
    <row r="21" spans="1:11" ht="12.75">
      <c r="A21" s="232" t="s">
        <v>126</v>
      </c>
      <c r="B21" s="156"/>
      <c r="C21" s="156"/>
      <c r="D21" s="156"/>
      <c r="E21" s="231"/>
      <c r="G21" s="342" t="s">
        <v>166</v>
      </c>
      <c r="H21" s="343">
        <v>28.41</v>
      </c>
      <c r="I21" s="344">
        <f>J21-H21</f>
        <v>6.59</v>
      </c>
      <c r="J21" s="345">
        <v>35</v>
      </c>
      <c r="K21" s="332">
        <f>I21/H21</f>
        <v>0.23196057726152763</v>
      </c>
    </row>
    <row r="22" spans="1:11" ht="13.5" thickBot="1">
      <c r="A22" s="232" t="s">
        <v>149</v>
      </c>
      <c r="B22" s="156"/>
      <c r="C22" s="156"/>
      <c r="D22" s="156"/>
      <c r="E22" s="231"/>
      <c r="F22" s="156"/>
      <c r="G22" s="338" t="s">
        <v>167</v>
      </c>
      <c r="H22" s="339">
        <v>28.41</v>
      </c>
      <c r="I22" s="340">
        <f>J22-H22</f>
        <v>21.59</v>
      </c>
      <c r="J22" s="341">
        <v>50</v>
      </c>
      <c r="K22" s="332">
        <f>I22/H22</f>
        <v>0.7599436818021823</v>
      </c>
    </row>
    <row r="23" spans="1:14" ht="12.75">
      <c r="A23" s="236" t="s">
        <v>128</v>
      </c>
      <c r="B23" s="156"/>
      <c r="C23" s="156"/>
      <c r="D23" s="156"/>
      <c r="E23" s="231"/>
      <c r="F23" s="156"/>
      <c r="G23" s="321"/>
      <c r="H23" s="322"/>
      <c r="I23" s="322"/>
      <c r="J23" s="239"/>
      <c r="K23" s="239"/>
      <c r="L23" s="323"/>
      <c r="M23" s="323"/>
      <c r="N23" s="323"/>
    </row>
    <row r="24" spans="1:14" ht="12.75">
      <c r="A24" s="232" t="s">
        <v>129</v>
      </c>
      <c r="B24" s="156"/>
      <c r="C24" s="156"/>
      <c r="D24" s="156"/>
      <c r="E24" s="231"/>
      <c r="G24" s="323"/>
      <c r="H24" s="323"/>
      <c r="I24" s="323"/>
      <c r="J24" s="324"/>
      <c r="K24" s="324"/>
      <c r="L24" s="323"/>
      <c r="M24" s="323"/>
      <c r="N24" s="323"/>
    </row>
    <row r="25" spans="1:14" ht="12.75">
      <c r="A25" s="233" t="s">
        <v>130</v>
      </c>
      <c r="B25" s="156"/>
      <c r="C25" s="156"/>
      <c r="D25" s="156"/>
      <c r="E25" s="231"/>
      <c r="G25" s="323"/>
      <c r="H25" s="323"/>
      <c r="I25" s="323"/>
      <c r="J25" s="324"/>
      <c r="K25" s="324"/>
      <c r="L25" s="325"/>
      <c r="M25" s="323"/>
      <c r="N25" s="323"/>
    </row>
    <row r="26" spans="1:5" ht="12.75">
      <c r="A26" s="234" t="s">
        <v>132</v>
      </c>
      <c r="B26" s="121"/>
      <c r="C26" s="121"/>
      <c r="D26" s="121"/>
      <c r="E26" s="235"/>
    </row>
    <row r="27" spans="1:10" ht="12.75">
      <c r="A27" s="276" t="str">
        <f>'FNADA Web'!A1</f>
        <v>FNADA Web 2007</v>
      </c>
      <c r="G27" s="288" t="s">
        <v>146</v>
      </c>
      <c r="H27" s="133"/>
      <c r="I27" s="133"/>
      <c r="J27" s="133"/>
    </row>
  </sheetData>
  <mergeCells count="3">
    <mergeCell ref="D11:D12"/>
    <mergeCell ref="G12:G13"/>
    <mergeCell ref="E3:E9"/>
  </mergeCells>
  <dataValidations count="1">
    <dataValidation type="list" allowBlank="1" showInputMessage="1" showErrorMessage="1" sqref="J2:J3">
      <formula1>$A$3:$A$9</formula1>
    </dataValidation>
  </dataValidations>
  <printOptions horizontalCentered="1" vertic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27"/>
  <sheetViews>
    <sheetView showGridLines="0" zoomScale="105" zoomScaleNormal="105" workbookViewId="0" topLeftCell="A1">
      <selection activeCell="G2" sqref="G2"/>
    </sheetView>
  </sheetViews>
  <sheetFormatPr defaultColWidth="9.140625" defaultRowHeight="12.75"/>
  <cols>
    <col min="1" max="1" width="12.421875" style="0" customWidth="1"/>
    <col min="2" max="4" width="11.7109375" style="0" customWidth="1"/>
    <col min="5" max="5" width="13.421875" style="0" customWidth="1"/>
    <col min="6" max="6" width="2.00390625" style="0" customWidth="1"/>
    <col min="7" max="7" width="19.28125" style="0" customWidth="1"/>
    <col min="8" max="10" width="11.7109375" style="0" customWidth="1"/>
    <col min="11" max="11" width="9.00390625" style="0" customWidth="1"/>
    <col min="12" max="14" width="11.7109375" style="0" customWidth="1"/>
    <col min="15" max="15" width="7.421875" style="0" customWidth="1"/>
    <col min="16" max="16" width="9.8515625" style="0" bestFit="1" customWidth="1"/>
    <col min="18" max="18" width="8.8515625" style="0" customWidth="1"/>
  </cols>
  <sheetData>
    <row r="1" spans="1:10" ht="18.75" thickBot="1">
      <c r="A1" s="218" t="s">
        <v>121</v>
      </c>
      <c r="B1" s="203"/>
      <c r="C1" s="207"/>
      <c r="D1" s="207"/>
      <c r="E1" s="219"/>
      <c r="G1" s="277" t="s">
        <v>147</v>
      </c>
      <c r="H1" s="357" t="s">
        <v>175</v>
      </c>
      <c r="I1" s="358"/>
      <c r="J1" s="359"/>
    </row>
    <row r="2" spans="1:12" ht="16.5" thickBot="1">
      <c r="A2" s="204" t="s">
        <v>117</v>
      </c>
      <c r="B2" s="254" t="s">
        <v>115</v>
      </c>
      <c r="C2" s="255" t="s">
        <v>116</v>
      </c>
      <c r="D2" s="256" t="s">
        <v>118</v>
      </c>
      <c r="E2" s="257" t="s">
        <v>191</v>
      </c>
      <c r="G2" s="283" t="s">
        <v>133</v>
      </c>
      <c r="H2" s="258"/>
      <c r="I2" s="259"/>
      <c r="J2" s="243" t="s">
        <v>14</v>
      </c>
      <c r="K2" s="216" t="s">
        <v>120</v>
      </c>
      <c r="L2" s="262" t="s">
        <v>79</v>
      </c>
    </row>
    <row r="3" spans="1:13" ht="16.5" thickBot="1">
      <c r="A3" s="54" t="s">
        <v>14</v>
      </c>
      <c r="B3" s="39">
        <f>Tabelle!I6</f>
        <v>7.37</v>
      </c>
      <c r="C3" s="206">
        <f>Tabelle!I16</f>
        <v>37.77</v>
      </c>
      <c r="D3" s="50">
        <f>Tabelle!I26</f>
        <v>82.16</v>
      </c>
      <c r="E3" s="387" t="s">
        <v>192</v>
      </c>
      <c r="G3" s="284" t="s">
        <v>134</v>
      </c>
      <c r="H3" s="260"/>
      <c r="I3" s="261"/>
      <c r="J3" s="244" t="s">
        <v>14</v>
      </c>
      <c r="K3" s="217" t="s">
        <v>120</v>
      </c>
      <c r="L3" s="374" t="s">
        <v>148</v>
      </c>
      <c r="M3" s="205"/>
    </row>
    <row r="4" spans="1:11" ht="13.5" thickBot="1">
      <c r="A4" s="55" t="s">
        <v>15</v>
      </c>
      <c r="B4" s="16">
        <f>Tabelle!I7</f>
        <v>7.57</v>
      </c>
      <c r="C4" s="22">
        <f>Tabelle!I17</f>
        <v>38.82</v>
      </c>
      <c r="D4" s="300">
        <f>Tabelle!I27</f>
        <v>84.42</v>
      </c>
      <c r="E4" s="388"/>
      <c r="G4" s="66"/>
      <c r="H4" s="241" t="s">
        <v>9</v>
      </c>
      <c r="I4" s="67" t="s">
        <v>45</v>
      </c>
      <c r="J4" s="291" t="s">
        <v>4</v>
      </c>
      <c r="K4" s="242" t="s">
        <v>49</v>
      </c>
    </row>
    <row r="5" spans="1:12" ht="12.75">
      <c r="A5" s="55" t="s">
        <v>16</v>
      </c>
      <c r="B5" s="16">
        <f>Tabelle!I8</f>
        <v>8.23</v>
      </c>
      <c r="C5" s="22">
        <f>Tabelle!I18</f>
        <v>42.22</v>
      </c>
      <c r="D5" s="300">
        <f>Tabelle!I28</f>
        <v>91.84</v>
      </c>
      <c r="E5" s="388"/>
      <c r="G5" s="281" t="s">
        <v>5</v>
      </c>
      <c r="H5" s="303" t="s">
        <v>60</v>
      </c>
      <c r="I5" s="52">
        <f>IF($J$2=A3,B3,IF($J$2=A4,B4,IF($J$2=A5,B5,IF($J$2=A6,B6,IF($J$2=A7,B7,IF($J$2=A8,B8,IF($J$2=A9,B9,0)))))))</f>
        <v>7.37</v>
      </c>
      <c r="J5" s="290">
        <f>I5*(K5+1)</f>
        <v>95.81</v>
      </c>
      <c r="K5" s="138">
        <v>12</v>
      </c>
      <c r="L5" s="346" t="s">
        <v>177</v>
      </c>
    </row>
    <row r="6" spans="1:12" ht="12.75">
      <c r="A6" s="55" t="s">
        <v>17</v>
      </c>
      <c r="B6" s="16">
        <f>Tabelle!I9</f>
        <v>9</v>
      </c>
      <c r="C6" s="22">
        <f>Tabelle!I19</f>
        <v>46.15</v>
      </c>
      <c r="D6" s="300">
        <f>Tabelle!I29</f>
        <v>100.37</v>
      </c>
      <c r="E6" s="388"/>
      <c r="G6" s="66"/>
      <c r="H6" s="310" t="s">
        <v>119</v>
      </c>
      <c r="I6" s="209">
        <f>IF($J$3=A3,C3,IF($J$3=A4,C4,IF($J$3=A5,C5,IF($J$3=A6,C6,IF($J$3=A7,C7,IF($J$3=A8,C8,IF($J$3=A9,C9,0)))))))</f>
        <v>37.77</v>
      </c>
      <c r="J6" s="289">
        <f>I6*K6</f>
        <v>37.77</v>
      </c>
      <c r="K6" s="210">
        <v>1</v>
      </c>
      <c r="L6" s="346" t="s">
        <v>190</v>
      </c>
    </row>
    <row r="7" spans="1:16" ht="13.5" thickBot="1">
      <c r="A7" s="55" t="s">
        <v>18</v>
      </c>
      <c r="B7" s="16">
        <f>Tabelle!I10</f>
        <v>9.74</v>
      </c>
      <c r="C7" s="22">
        <f>Tabelle!I20</f>
        <v>49.96</v>
      </c>
      <c r="D7" s="300">
        <f>Tabelle!I30</f>
        <v>108.66</v>
      </c>
      <c r="E7" s="388"/>
      <c r="G7" s="282" t="s">
        <v>137</v>
      </c>
      <c r="H7" s="337" t="s">
        <v>94</v>
      </c>
      <c r="I7" s="51">
        <f>IF($J$3=A3,D3,IF($J$3=A4,D4,IF($J$3=A5,D5,IF($J$3=A6,D6,IF($J$3=A7,D7,IF($J$3=A8,D8,IF($J$3=A9,D9,0)))))))</f>
        <v>82.16</v>
      </c>
      <c r="J7" s="211">
        <f>I7*(K7+1)</f>
        <v>985.92</v>
      </c>
      <c r="K7" s="136">
        <v>11</v>
      </c>
      <c r="L7" s="346" t="s">
        <v>193</v>
      </c>
      <c r="N7" s="140"/>
      <c r="P7" s="2"/>
    </row>
    <row r="8" spans="1:17" ht="12.75">
      <c r="A8" s="55" t="s">
        <v>19</v>
      </c>
      <c r="B8" s="16">
        <f>Tabelle!I11</f>
        <v>10.47</v>
      </c>
      <c r="C8" s="22">
        <f>Tabelle!I21</f>
        <v>53.7</v>
      </c>
      <c r="D8" s="300">
        <f>Tabelle!I31</f>
        <v>116.79</v>
      </c>
      <c r="E8" s="388"/>
      <c r="G8" s="125" t="s">
        <v>0</v>
      </c>
      <c r="H8" s="311" t="s">
        <v>60</v>
      </c>
      <c r="I8" s="237">
        <f>IF($J$2=A3,B12,IF($J$2=A4,B12,IF($J$2=A5,B12,IF($J$2=A6,B13,IF($J$2=A7,B13,IF($J$2=A8,B14,IF($J$2=A9,B14,0)))))))*K8/24</f>
        <v>9.18</v>
      </c>
      <c r="J8" s="127">
        <f>I8*K8</f>
        <v>220.32</v>
      </c>
      <c r="K8" s="139">
        <v>24</v>
      </c>
      <c r="L8" s="346" t="s">
        <v>96</v>
      </c>
      <c r="N8" s="140"/>
      <c r="P8" s="6"/>
      <c r="Q8" s="1"/>
    </row>
    <row r="9" spans="1:19" ht="13.5" thickBot="1">
      <c r="A9" s="56" t="s">
        <v>20</v>
      </c>
      <c r="B9" s="21">
        <f>Tabelle!I12</f>
        <v>11.01</v>
      </c>
      <c r="C9" s="11">
        <f>Tabelle!I22</f>
        <v>56.47</v>
      </c>
      <c r="D9" s="12">
        <f>Tabelle!I32</f>
        <v>122.81</v>
      </c>
      <c r="E9" s="389"/>
      <c r="G9" s="118" t="s">
        <v>62</v>
      </c>
      <c r="H9" s="263" t="s">
        <v>95</v>
      </c>
      <c r="I9" s="140">
        <f>D11</f>
        <v>51.46</v>
      </c>
      <c r="J9" s="51">
        <f>I9*K9/12</f>
        <v>51.46</v>
      </c>
      <c r="K9" s="136">
        <v>12</v>
      </c>
      <c r="L9" s="346" t="s">
        <v>177</v>
      </c>
      <c r="S9" s="5"/>
    </row>
    <row r="10" spans="1:11" ht="13.5" thickBot="1">
      <c r="A10" s="218" t="s">
        <v>163</v>
      </c>
      <c r="B10" s="219"/>
      <c r="C10" s="219"/>
      <c r="D10" s="301" t="s">
        <v>77</v>
      </c>
      <c r="E10" s="240">
        <f>AVERAGE(D3:D9)</f>
        <v>101.00714285714285</v>
      </c>
      <c r="G10" s="46"/>
      <c r="H10" s="238"/>
      <c r="I10" s="246" t="s">
        <v>135</v>
      </c>
      <c r="J10" s="350">
        <f>SUM(J5:J9)</f>
        <v>1391.28</v>
      </c>
      <c r="K10" s="140"/>
    </row>
    <row r="11" spans="1:5" ht="13.5" thickBot="1">
      <c r="A11" s="362" t="s">
        <v>59</v>
      </c>
      <c r="B11" s="303" t="s">
        <v>115</v>
      </c>
      <c r="C11" s="285" t="s">
        <v>122</v>
      </c>
      <c r="D11" s="383">
        <v>51.46</v>
      </c>
      <c r="E11" s="304" t="s">
        <v>150</v>
      </c>
    </row>
    <row r="12" spans="1:15" ht="13.5" thickBot="1">
      <c r="A12" s="363">
        <v>154.82</v>
      </c>
      <c r="B12" s="336">
        <v>9.18</v>
      </c>
      <c r="C12" s="10">
        <f>A12+B12</f>
        <v>164</v>
      </c>
      <c r="D12" s="384"/>
      <c r="E12" s="215">
        <f>E10+AVERAGE(B12:B14)</f>
        <v>113.96047619047619</v>
      </c>
      <c r="G12" s="385" t="s">
        <v>154</v>
      </c>
      <c r="H12" s="61" t="s">
        <v>48</v>
      </c>
      <c r="I12" s="41" t="s">
        <v>3</v>
      </c>
      <c r="J12" s="42" t="s">
        <v>2</v>
      </c>
      <c r="K12" s="43" t="s">
        <v>1</v>
      </c>
      <c r="L12" s="44" t="s">
        <v>48</v>
      </c>
      <c r="N12" s="3"/>
      <c r="O12" s="3"/>
    </row>
    <row r="13" spans="1:12" ht="13.5" thickBot="1">
      <c r="A13" s="335">
        <v>190.65</v>
      </c>
      <c r="B13" s="336">
        <v>11.35</v>
      </c>
      <c r="C13" s="10">
        <f>A13+B13</f>
        <v>202</v>
      </c>
      <c r="D13" s="332"/>
      <c r="E13" s="305" t="s">
        <v>164</v>
      </c>
      <c r="G13" s="386"/>
      <c r="H13" s="62" t="s">
        <v>46</v>
      </c>
      <c r="I13" s="375">
        <v>0.115</v>
      </c>
      <c r="J13" s="58" t="s">
        <v>10</v>
      </c>
      <c r="K13" s="137">
        <v>0.27</v>
      </c>
      <c r="L13" s="36" t="s">
        <v>47</v>
      </c>
    </row>
    <row r="14" spans="1:13" ht="12.75">
      <c r="A14" s="335">
        <v>239.17</v>
      </c>
      <c r="B14" s="336">
        <v>18.33</v>
      </c>
      <c r="C14" s="10">
        <f>A14+B14</f>
        <v>257.5</v>
      </c>
      <c r="G14" s="59" t="s">
        <v>171</v>
      </c>
      <c r="H14" s="63">
        <f>IF($J$3=A3,D3,IF($J$3=A4,D4,IF($J$3=A5,D5,IF($J$3=A6,D6,IF($J$3=A7,D7,IF($J$3=A8,D8,IF($J$3=A9,D9,0)))))))+I8</f>
        <v>91.34</v>
      </c>
      <c r="I14" s="292">
        <f>H14*I13</f>
        <v>10.504100000000001</v>
      </c>
      <c r="J14" s="292">
        <f>H14-I14</f>
        <v>80.83590000000001</v>
      </c>
      <c r="K14" s="292">
        <f>J14*K13</f>
        <v>21.825693000000005</v>
      </c>
      <c r="L14" s="119">
        <f>J14-K14</f>
        <v>59.01020700000001</v>
      </c>
      <c r="M14" s="286" t="s">
        <v>136</v>
      </c>
    </row>
    <row r="15" spans="1:13" ht="13.5" thickBot="1">
      <c r="A15" s="140"/>
      <c r="B15" s="351">
        <f>SUM(B12:B14)/SUM(A12:A14)</f>
        <v>0.06646825396825397</v>
      </c>
      <c r="G15" s="60" t="s">
        <v>4</v>
      </c>
      <c r="H15" s="64">
        <f>J10</f>
        <v>1391.28</v>
      </c>
      <c r="I15" s="293">
        <f>J10*I13</f>
        <v>159.9972</v>
      </c>
      <c r="J15" s="293">
        <f>H15-I15</f>
        <v>1231.2828</v>
      </c>
      <c r="K15" s="293">
        <f>J15*K13</f>
        <v>332.44635600000004</v>
      </c>
      <c r="L15" s="120">
        <f>J15-K15</f>
        <v>898.8364439999999</v>
      </c>
      <c r="M15" s="134" t="s">
        <v>152</v>
      </c>
    </row>
    <row r="16" spans="1:5" ht="13.5" thickBot="1">
      <c r="A16" s="225" t="s">
        <v>156</v>
      </c>
      <c r="B16" s="226"/>
      <c r="C16" s="226"/>
      <c r="D16" s="226"/>
      <c r="E16" s="227"/>
    </row>
    <row r="17" spans="1:10" ht="13.5" thickBot="1">
      <c r="A17" s="228" t="s">
        <v>127</v>
      </c>
      <c r="B17" s="156"/>
      <c r="C17" s="154"/>
      <c r="D17" s="154"/>
      <c r="E17" s="229"/>
      <c r="H17" s="218" t="s">
        <v>142</v>
      </c>
      <c r="I17" s="207"/>
      <c r="J17" s="219"/>
    </row>
    <row r="18" spans="1:10" ht="12.75">
      <c r="A18" s="230" t="s">
        <v>123</v>
      </c>
      <c r="B18" s="156"/>
      <c r="C18" s="156"/>
      <c r="D18" s="156"/>
      <c r="E18" s="231"/>
      <c r="H18" s="264" t="s">
        <v>12</v>
      </c>
      <c r="I18" s="265" t="s">
        <v>11</v>
      </c>
      <c r="J18" s="266" t="s">
        <v>35</v>
      </c>
    </row>
    <row r="19" spans="1:10" ht="13.5" thickBot="1">
      <c r="A19" s="230" t="s">
        <v>124</v>
      </c>
      <c r="B19" s="156"/>
      <c r="C19" s="156"/>
      <c r="D19" s="156"/>
      <c r="E19" s="231"/>
      <c r="H19" s="267" t="s">
        <v>59</v>
      </c>
      <c r="I19" s="268" t="s">
        <v>143</v>
      </c>
      <c r="J19" s="269" t="s">
        <v>122</v>
      </c>
    </row>
    <row r="20" spans="1:11" ht="12.75">
      <c r="A20" s="230" t="s">
        <v>125</v>
      </c>
      <c r="B20" s="156"/>
      <c r="C20" s="156"/>
      <c r="D20" s="156"/>
      <c r="E20" s="231"/>
      <c r="G20" s="270" t="s">
        <v>66</v>
      </c>
      <c r="H20" s="294">
        <v>15.91</v>
      </c>
      <c r="I20" s="315">
        <f>J20-H20</f>
        <v>1.5899999999999999</v>
      </c>
      <c r="J20" s="295">
        <v>17.5</v>
      </c>
      <c r="K20" s="332">
        <f>I20/H20</f>
        <v>0.09993714644877434</v>
      </c>
    </row>
    <row r="21" spans="1:11" ht="12.75">
      <c r="A21" s="232" t="s">
        <v>126</v>
      </c>
      <c r="B21" s="156"/>
      <c r="C21" s="156"/>
      <c r="D21" s="156"/>
      <c r="E21" s="231"/>
      <c r="G21" s="342" t="s">
        <v>166</v>
      </c>
      <c r="H21" s="343">
        <v>28.41</v>
      </c>
      <c r="I21" s="344">
        <f>J21-H21</f>
        <v>6.59</v>
      </c>
      <c r="J21" s="345">
        <v>35</v>
      </c>
      <c r="K21" s="332">
        <f>I21/H21</f>
        <v>0.23196057726152763</v>
      </c>
    </row>
    <row r="22" spans="1:11" ht="13.5" thickBot="1">
      <c r="A22" s="232" t="s">
        <v>149</v>
      </c>
      <c r="B22" s="156"/>
      <c r="C22" s="156"/>
      <c r="D22" s="156"/>
      <c r="E22" s="231"/>
      <c r="F22" s="156"/>
      <c r="G22" s="338" t="s">
        <v>167</v>
      </c>
      <c r="H22" s="339">
        <v>28.41</v>
      </c>
      <c r="I22" s="340">
        <f>J22-H22</f>
        <v>21.59</v>
      </c>
      <c r="J22" s="341">
        <v>50</v>
      </c>
      <c r="K22" s="332">
        <f>I22/H22</f>
        <v>0.7599436818021823</v>
      </c>
    </row>
    <row r="23" spans="1:14" ht="12.75">
      <c r="A23" s="236" t="s">
        <v>128</v>
      </c>
      <c r="B23" s="156"/>
      <c r="C23" s="156"/>
      <c r="D23" s="156"/>
      <c r="E23" s="231"/>
      <c r="F23" s="156"/>
      <c r="G23" s="321"/>
      <c r="H23" s="322"/>
      <c r="I23" s="322"/>
      <c r="J23" s="239"/>
      <c r="K23" s="239"/>
      <c r="L23" s="323"/>
      <c r="M23" s="323"/>
      <c r="N23" s="323"/>
    </row>
    <row r="24" spans="1:14" ht="12.75">
      <c r="A24" s="232" t="s">
        <v>129</v>
      </c>
      <c r="B24" s="156"/>
      <c r="C24" s="156"/>
      <c r="D24" s="156"/>
      <c r="E24" s="231"/>
      <c r="G24" s="323"/>
      <c r="H24" s="323"/>
      <c r="I24" s="323"/>
      <c r="J24" s="324"/>
      <c r="K24" s="324"/>
      <c r="L24" s="323"/>
      <c r="M24" s="323"/>
      <c r="N24" s="323"/>
    </row>
    <row r="25" spans="1:14" ht="12.75">
      <c r="A25" s="233" t="s">
        <v>130</v>
      </c>
      <c r="B25" s="156"/>
      <c r="C25" s="156"/>
      <c r="D25" s="156"/>
      <c r="E25" s="231"/>
      <c r="G25" s="323"/>
      <c r="H25" s="323"/>
      <c r="I25" s="323"/>
      <c r="J25" s="324"/>
      <c r="K25" s="324"/>
      <c r="L25" s="325"/>
      <c r="M25" s="323"/>
      <c r="N25" s="323"/>
    </row>
    <row r="26" spans="1:5" ht="12.75">
      <c r="A26" s="234" t="s">
        <v>132</v>
      </c>
      <c r="B26" s="121"/>
      <c r="C26" s="121"/>
      <c r="D26" s="121"/>
      <c r="E26" s="235"/>
    </row>
    <row r="27" spans="1:10" ht="12.75">
      <c r="A27" s="276" t="str">
        <f>'FNADA Web'!A1</f>
        <v>FNADA Web 2007</v>
      </c>
      <c r="G27" s="288" t="s">
        <v>146</v>
      </c>
      <c r="H27" s="133"/>
      <c r="I27" s="133"/>
      <c r="J27" s="133"/>
    </row>
  </sheetData>
  <mergeCells count="3">
    <mergeCell ref="D11:D12"/>
    <mergeCell ref="G12:G13"/>
    <mergeCell ref="E3:E9"/>
  </mergeCells>
  <dataValidations count="1">
    <dataValidation type="list" allowBlank="1" showInputMessage="1" showErrorMessage="1" sqref="J2:J3">
      <formula1>$A$3:$A$9</formula1>
    </dataValidation>
  </dataValidations>
  <printOptions horizontalCentered="1" vertic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S27"/>
  <sheetViews>
    <sheetView showGridLines="0" zoomScale="105" zoomScaleNormal="105" workbookViewId="0" topLeftCell="A1">
      <selection activeCell="G2" sqref="G2"/>
    </sheetView>
  </sheetViews>
  <sheetFormatPr defaultColWidth="9.140625" defaultRowHeight="12.75"/>
  <cols>
    <col min="1" max="1" width="12.421875" style="0" customWidth="1"/>
    <col min="2" max="4" width="11.7109375" style="0" customWidth="1"/>
    <col min="5" max="5" width="13.421875" style="0" customWidth="1"/>
    <col min="6" max="6" width="2.00390625" style="0" customWidth="1"/>
    <col min="7" max="7" width="19.28125" style="0" customWidth="1"/>
    <col min="8" max="10" width="11.7109375" style="0" customWidth="1"/>
    <col min="11" max="11" width="9.00390625" style="0" customWidth="1"/>
    <col min="12" max="14" width="11.7109375" style="0" customWidth="1"/>
    <col min="15" max="15" width="7.421875" style="0" customWidth="1"/>
    <col min="16" max="16" width="9.8515625" style="0" bestFit="1" customWidth="1"/>
    <col min="18" max="18" width="8.8515625" style="0" customWidth="1"/>
  </cols>
  <sheetData>
    <row r="1" spans="1:10" ht="18.75" thickBot="1">
      <c r="A1" s="218" t="s">
        <v>121</v>
      </c>
      <c r="B1" s="203"/>
      <c r="C1" s="207"/>
      <c r="D1" s="207"/>
      <c r="E1" s="219"/>
      <c r="G1" s="277" t="s">
        <v>147</v>
      </c>
      <c r="H1" s="354" t="s">
        <v>176</v>
      </c>
      <c r="I1" s="355"/>
      <c r="J1" s="356"/>
    </row>
    <row r="2" spans="1:12" ht="16.5" thickBot="1">
      <c r="A2" s="204" t="s">
        <v>117</v>
      </c>
      <c r="B2" s="254" t="s">
        <v>115</v>
      </c>
      <c r="C2" s="255" t="s">
        <v>116</v>
      </c>
      <c r="D2" s="256" t="s">
        <v>118</v>
      </c>
      <c r="E2" s="257" t="s">
        <v>191</v>
      </c>
      <c r="G2" s="283" t="s">
        <v>133</v>
      </c>
      <c r="H2" s="258"/>
      <c r="I2" s="259"/>
      <c r="J2" s="243" t="s">
        <v>14</v>
      </c>
      <c r="K2" s="216" t="s">
        <v>120</v>
      </c>
      <c r="L2" s="262" t="s">
        <v>79</v>
      </c>
    </row>
    <row r="3" spans="1:13" ht="16.5" thickBot="1">
      <c r="A3" s="54" t="s">
        <v>14</v>
      </c>
      <c r="B3" s="39">
        <f>Tabelle!J6</f>
        <v>7.37</v>
      </c>
      <c r="C3" s="206">
        <f>Tabelle!J16</f>
        <v>37.77</v>
      </c>
      <c r="D3" s="50">
        <f>Tabelle!J26</f>
        <v>82.16</v>
      </c>
      <c r="E3" s="387" t="s">
        <v>192</v>
      </c>
      <c r="G3" s="284" t="s">
        <v>134</v>
      </c>
      <c r="H3" s="260"/>
      <c r="I3" s="261"/>
      <c r="J3" s="244" t="s">
        <v>14</v>
      </c>
      <c r="K3" s="217" t="s">
        <v>120</v>
      </c>
      <c r="L3" s="374" t="s">
        <v>148</v>
      </c>
      <c r="M3" s="205"/>
    </row>
    <row r="4" spans="1:11" ht="13.5" thickBot="1">
      <c r="A4" s="55" t="s">
        <v>15</v>
      </c>
      <c r="B4" s="16">
        <f>Tabelle!J7</f>
        <v>7.78</v>
      </c>
      <c r="C4" s="22">
        <f>Tabelle!J17</f>
        <v>39.91</v>
      </c>
      <c r="D4" s="300">
        <f>Tabelle!J27</f>
        <v>86.81</v>
      </c>
      <c r="E4" s="388"/>
      <c r="G4" s="66"/>
      <c r="H4" s="241" t="s">
        <v>9</v>
      </c>
      <c r="I4" s="67" t="s">
        <v>45</v>
      </c>
      <c r="J4" s="291" t="s">
        <v>4</v>
      </c>
      <c r="K4" s="242" t="s">
        <v>49</v>
      </c>
    </row>
    <row r="5" spans="1:12" ht="12.75">
      <c r="A5" s="55" t="s">
        <v>16</v>
      </c>
      <c r="B5" s="16">
        <f>Tabelle!J8</f>
        <v>8.45</v>
      </c>
      <c r="C5" s="22">
        <f>Tabelle!J18</f>
        <v>43.34</v>
      </c>
      <c r="D5" s="300">
        <f>Tabelle!J28</f>
        <v>94.26</v>
      </c>
      <c r="E5" s="388"/>
      <c r="G5" s="281" t="s">
        <v>5</v>
      </c>
      <c r="H5" s="303" t="s">
        <v>60</v>
      </c>
      <c r="I5" s="52">
        <f>IF($J$2=A3,B3,IF($J$2=A4,B4,IF($J$2=A5,B5,IF($J$2=A6,B6,IF($J$2=A7,B7,IF($J$2=A8,B8,IF($J$2=A9,B9,0)))))))</f>
        <v>7.37</v>
      </c>
      <c r="J5" s="290">
        <f>I5*(K5+1)</f>
        <v>95.81</v>
      </c>
      <c r="K5" s="138">
        <v>12</v>
      </c>
      <c r="L5" s="346" t="s">
        <v>177</v>
      </c>
    </row>
    <row r="6" spans="1:12" ht="12.75">
      <c r="A6" s="55" t="s">
        <v>17</v>
      </c>
      <c r="B6" s="16">
        <f>Tabelle!J9</f>
        <v>9.27</v>
      </c>
      <c r="C6" s="22">
        <f>Tabelle!J19</f>
        <v>47.56</v>
      </c>
      <c r="D6" s="300">
        <f>Tabelle!J29</f>
        <v>103.44</v>
      </c>
      <c r="E6" s="388"/>
      <c r="G6" s="66"/>
      <c r="H6" s="310" t="s">
        <v>119</v>
      </c>
      <c r="I6" s="209">
        <f>IF($J$3=A3,C3,IF($J$3=A4,C4,IF($J$3=A5,C5,IF($J$3=A6,C6,IF($J$3=A7,C7,IF($J$3=A8,C8,IF($J$3=A9,C9,0)))))))</f>
        <v>37.77</v>
      </c>
      <c r="J6" s="289">
        <f>I6*K6</f>
        <v>37.77</v>
      </c>
      <c r="K6" s="210">
        <v>1</v>
      </c>
      <c r="L6" s="346" t="s">
        <v>190</v>
      </c>
    </row>
    <row r="7" spans="1:16" ht="13.5" thickBot="1">
      <c r="A7" s="55" t="s">
        <v>18</v>
      </c>
      <c r="B7" s="16">
        <f>Tabelle!J10</f>
        <v>10.32</v>
      </c>
      <c r="C7" s="22">
        <f>Tabelle!J20</f>
        <v>52.94</v>
      </c>
      <c r="D7" s="300">
        <f>Tabelle!J30</f>
        <v>115.15</v>
      </c>
      <c r="E7" s="388"/>
      <c r="G7" s="282" t="s">
        <v>137</v>
      </c>
      <c r="H7" s="337" t="s">
        <v>94</v>
      </c>
      <c r="I7" s="51">
        <f>IF($J$3=A3,D3,IF($J$3=A4,D4,IF($J$3=A5,D5,IF($J$3=A6,D6,IF($J$3=A7,D7,IF($J$3=A8,D8,IF($J$3=A9,D9,0)))))))</f>
        <v>82.16</v>
      </c>
      <c r="J7" s="211">
        <f>I7*(K7+1)</f>
        <v>985.92</v>
      </c>
      <c r="K7" s="136">
        <v>11</v>
      </c>
      <c r="L7" s="346" t="s">
        <v>193</v>
      </c>
      <c r="N7" s="140"/>
      <c r="P7" s="2"/>
    </row>
    <row r="8" spans="1:17" ht="12.75">
      <c r="A8" s="55" t="s">
        <v>19</v>
      </c>
      <c r="B8" s="16">
        <f>Tabelle!J11</f>
        <v>11.01</v>
      </c>
      <c r="C8" s="22">
        <f>Tabelle!J21</f>
        <v>56.47</v>
      </c>
      <c r="D8" s="300">
        <f>Tabelle!J31</f>
        <v>122.81</v>
      </c>
      <c r="E8" s="388"/>
      <c r="G8" s="125" t="s">
        <v>0</v>
      </c>
      <c r="H8" s="311" t="s">
        <v>60</v>
      </c>
      <c r="I8" s="237">
        <f>IF($J$2=A3,B12,IF($J$2=A4,B12,IF($J$2=A5,B12,IF($J$2=A6,B13,IF($J$2=A7,B13,IF($J$2=A8,B14,IF($J$2=A9,B14,0)))))))*K8/24</f>
        <v>9.18</v>
      </c>
      <c r="J8" s="127">
        <f>I8*K8</f>
        <v>220.32</v>
      </c>
      <c r="K8" s="139">
        <v>24</v>
      </c>
      <c r="L8" s="346" t="s">
        <v>96</v>
      </c>
      <c r="N8" s="140"/>
      <c r="P8" s="6"/>
      <c r="Q8" s="1"/>
    </row>
    <row r="9" spans="1:19" ht="13.5" thickBot="1">
      <c r="A9" s="56" t="s">
        <v>20</v>
      </c>
      <c r="B9" s="21">
        <f>Tabelle!J12</f>
        <v>11.56</v>
      </c>
      <c r="C9" s="11">
        <f>Tabelle!J22</f>
        <v>59.28</v>
      </c>
      <c r="D9" s="12">
        <f>Tabelle!J32</f>
        <v>128.92</v>
      </c>
      <c r="E9" s="389"/>
      <c r="G9" s="118" t="s">
        <v>62</v>
      </c>
      <c r="H9" s="263" t="s">
        <v>95</v>
      </c>
      <c r="I9" s="140">
        <f>D11</f>
        <v>51.46</v>
      </c>
      <c r="J9" s="51">
        <f>I9*K9/12</f>
        <v>51.46</v>
      </c>
      <c r="K9" s="136">
        <v>12</v>
      </c>
      <c r="L9" s="346" t="s">
        <v>177</v>
      </c>
      <c r="S9" s="5"/>
    </row>
    <row r="10" spans="1:11" ht="13.5" thickBot="1">
      <c r="A10" s="218" t="s">
        <v>163</v>
      </c>
      <c r="B10" s="219"/>
      <c r="C10" s="219"/>
      <c r="D10" s="301" t="s">
        <v>77</v>
      </c>
      <c r="E10" s="240">
        <f>AVERAGE(D3:D9)</f>
        <v>104.79285714285716</v>
      </c>
      <c r="G10" s="46"/>
      <c r="H10" s="238"/>
      <c r="I10" s="246" t="s">
        <v>135</v>
      </c>
      <c r="J10" s="350">
        <f>SUM(J5:J9)</f>
        <v>1391.28</v>
      </c>
      <c r="K10" s="140"/>
    </row>
    <row r="11" spans="1:5" ht="13.5" thickBot="1">
      <c r="A11" s="362" t="s">
        <v>59</v>
      </c>
      <c r="B11" s="303" t="s">
        <v>115</v>
      </c>
      <c r="C11" s="285" t="s">
        <v>122</v>
      </c>
      <c r="D11" s="383">
        <v>51.46</v>
      </c>
      <c r="E11" s="304" t="s">
        <v>150</v>
      </c>
    </row>
    <row r="12" spans="1:15" ht="13.5" thickBot="1">
      <c r="A12" s="363">
        <v>154.82</v>
      </c>
      <c r="B12" s="336">
        <v>9.18</v>
      </c>
      <c r="C12" s="10">
        <f>A12+B12</f>
        <v>164</v>
      </c>
      <c r="D12" s="384"/>
      <c r="E12" s="215">
        <f>E10+AVERAGE(B12:B14)</f>
        <v>117.74619047619049</v>
      </c>
      <c r="G12" s="385" t="s">
        <v>154</v>
      </c>
      <c r="H12" s="61" t="s">
        <v>48</v>
      </c>
      <c r="I12" s="41" t="s">
        <v>3</v>
      </c>
      <c r="J12" s="42" t="s">
        <v>2</v>
      </c>
      <c r="K12" s="43" t="s">
        <v>1</v>
      </c>
      <c r="L12" s="44" t="s">
        <v>48</v>
      </c>
      <c r="N12" s="3"/>
      <c r="O12" s="3"/>
    </row>
    <row r="13" spans="1:12" ht="13.5" thickBot="1">
      <c r="A13" s="335">
        <v>190.65</v>
      </c>
      <c r="B13" s="336">
        <v>11.35</v>
      </c>
      <c r="C13" s="10">
        <f>A13+B13</f>
        <v>202</v>
      </c>
      <c r="D13" s="332"/>
      <c r="E13" s="305" t="s">
        <v>164</v>
      </c>
      <c r="G13" s="386"/>
      <c r="H13" s="62" t="s">
        <v>46</v>
      </c>
      <c r="I13" s="375">
        <v>0.115</v>
      </c>
      <c r="J13" s="58" t="s">
        <v>10</v>
      </c>
      <c r="K13" s="137">
        <v>0.27</v>
      </c>
      <c r="L13" s="36" t="s">
        <v>47</v>
      </c>
    </row>
    <row r="14" spans="1:13" ht="12.75">
      <c r="A14" s="335">
        <v>239.17</v>
      </c>
      <c r="B14" s="336">
        <v>18.33</v>
      </c>
      <c r="C14" s="10">
        <f>A14+B14</f>
        <v>257.5</v>
      </c>
      <c r="G14" s="59" t="s">
        <v>171</v>
      </c>
      <c r="H14" s="63">
        <f>IF($J$3=A3,D3,IF($J$3=A4,D4,IF($J$3=A5,D5,IF($J$3=A6,D6,IF($J$3=A7,D7,IF($J$3=A8,D8,IF($J$3=A9,D9,0)))))))+I8</f>
        <v>91.34</v>
      </c>
      <c r="I14" s="292">
        <f>H14*I13</f>
        <v>10.504100000000001</v>
      </c>
      <c r="J14" s="292">
        <f>H14-I14</f>
        <v>80.83590000000001</v>
      </c>
      <c r="K14" s="292">
        <f>J14*K13</f>
        <v>21.825693000000005</v>
      </c>
      <c r="L14" s="119">
        <f>J14-K14</f>
        <v>59.01020700000001</v>
      </c>
      <c r="M14" s="286" t="s">
        <v>136</v>
      </c>
    </row>
    <row r="15" spans="1:13" ht="13.5" thickBot="1">
      <c r="A15" s="140"/>
      <c r="B15" s="351">
        <f>SUM(B12:B14)/SUM(A12:A14)</f>
        <v>0.06646825396825397</v>
      </c>
      <c r="G15" s="60" t="s">
        <v>4</v>
      </c>
      <c r="H15" s="64">
        <f>J10</f>
        <v>1391.28</v>
      </c>
      <c r="I15" s="293">
        <f>J10*I13</f>
        <v>159.9972</v>
      </c>
      <c r="J15" s="293">
        <f>H15-I15</f>
        <v>1231.2828</v>
      </c>
      <c r="K15" s="293">
        <f>J15*K13</f>
        <v>332.44635600000004</v>
      </c>
      <c r="L15" s="120">
        <f>J15-K15</f>
        <v>898.8364439999999</v>
      </c>
      <c r="M15" s="134" t="s">
        <v>152</v>
      </c>
    </row>
    <row r="16" spans="1:5" ht="13.5" thickBot="1">
      <c r="A16" s="225" t="s">
        <v>156</v>
      </c>
      <c r="B16" s="226"/>
      <c r="C16" s="226"/>
      <c r="D16" s="226"/>
      <c r="E16" s="227"/>
    </row>
    <row r="17" spans="1:10" ht="13.5" thickBot="1">
      <c r="A17" s="228" t="s">
        <v>127</v>
      </c>
      <c r="B17" s="156"/>
      <c r="C17" s="154"/>
      <c r="D17" s="154"/>
      <c r="E17" s="229"/>
      <c r="H17" s="218" t="s">
        <v>142</v>
      </c>
      <c r="I17" s="207"/>
      <c r="J17" s="219"/>
    </row>
    <row r="18" spans="1:10" ht="12.75">
      <c r="A18" s="230" t="s">
        <v>123</v>
      </c>
      <c r="B18" s="156"/>
      <c r="C18" s="156"/>
      <c r="D18" s="156"/>
      <c r="E18" s="231"/>
      <c r="H18" s="264" t="s">
        <v>12</v>
      </c>
      <c r="I18" s="265" t="s">
        <v>11</v>
      </c>
      <c r="J18" s="266" t="s">
        <v>35</v>
      </c>
    </row>
    <row r="19" spans="1:10" ht="13.5" thickBot="1">
      <c r="A19" s="230" t="s">
        <v>124</v>
      </c>
      <c r="B19" s="156"/>
      <c r="C19" s="156"/>
      <c r="D19" s="156"/>
      <c r="E19" s="231"/>
      <c r="H19" s="267" t="s">
        <v>59</v>
      </c>
      <c r="I19" s="268" t="s">
        <v>143</v>
      </c>
      <c r="J19" s="269" t="s">
        <v>122</v>
      </c>
    </row>
    <row r="20" spans="1:11" ht="12.75">
      <c r="A20" s="230" t="s">
        <v>125</v>
      </c>
      <c r="B20" s="156"/>
      <c r="C20" s="156"/>
      <c r="D20" s="156"/>
      <c r="E20" s="231"/>
      <c r="G20" s="270" t="s">
        <v>66</v>
      </c>
      <c r="H20" s="294">
        <v>15.91</v>
      </c>
      <c r="I20" s="315">
        <f>J20-H20</f>
        <v>1.5899999999999999</v>
      </c>
      <c r="J20" s="295">
        <v>17.5</v>
      </c>
      <c r="K20" s="332">
        <f>I20/H20</f>
        <v>0.09993714644877434</v>
      </c>
    </row>
    <row r="21" spans="1:11" ht="12.75">
      <c r="A21" s="232" t="s">
        <v>126</v>
      </c>
      <c r="B21" s="156"/>
      <c r="C21" s="156"/>
      <c r="D21" s="156"/>
      <c r="E21" s="231"/>
      <c r="G21" s="342" t="s">
        <v>166</v>
      </c>
      <c r="H21" s="343">
        <v>28.41</v>
      </c>
      <c r="I21" s="344">
        <f>J21-H21</f>
        <v>6.59</v>
      </c>
      <c r="J21" s="345">
        <v>35</v>
      </c>
      <c r="K21" s="332">
        <f>I21/H21</f>
        <v>0.23196057726152763</v>
      </c>
    </row>
    <row r="22" spans="1:11" ht="13.5" thickBot="1">
      <c r="A22" s="232" t="s">
        <v>149</v>
      </c>
      <c r="B22" s="156"/>
      <c r="C22" s="156"/>
      <c r="D22" s="156"/>
      <c r="E22" s="231"/>
      <c r="F22" s="156"/>
      <c r="G22" s="338" t="s">
        <v>167</v>
      </c>
      <c r="H22" s="339">
        <v>28.41</v>
      </c>
      <c r="I22" s="340">
        <f>J22-H22</f>
        <v>21.59</v>
      </c>
      <c r="J22" s="341">
        <v>50</v>
      </c>
      <c r="K22" s="332">
        <f>I22/H22</f>
        <v>0.7599436818021823</v>
      </c>
    </row>
    <row r="23" spans="1:14" ht="12.75">
      <c r="A23" s="236" t="s">
        <v>128</v>
      </c>
      <c r="B23" s="156"/>
      <c r="C23" s="156"/>
      <c r="D23" s="156"/>
      <c r="E23" s="231"/>
      <c r="F23" s="156"/>
      <c r="G23" s="321"/>
      <c r="H23" s="322"/>
      <c r="I23" s="322"/>
      <c r="J23" s="239"/>
      <c r="K23" s="239"/>
      <c r="L23" s="323"/>
      <c r="M23" s="323"/>
      <c r="N23" s="323"/>
    </row>
    <row r="24" spans="1:14" ht="12.75">
      <c r="A24" s="232" t="s">
        <v>129</v>
      </c>
      <c r="B24" s="156"/>
      <c r="C24" s="156"/>
      <c r="D24" s="156"/>
      <c r="E24" s="231"/>
      <c r="G24" s="323"/>
      <c r="H24" s="323"/>
      <c r="I24" s="323"/>
      <c r="J24" s="324"/>
      <c r="K24" s="324"/>
      <c r="L24" s="323"/>
      <c r="M24" s="323"/>
      <c r="N24" s="323"/>
    </row>
    <row r="25" spans="1:14" ht="12.75">
      <c r="A25" s="233" t="s">
        <v>130</v>
      </c>
      <c r="B25" s="156"/>
      <c r="C25" s="156"/>
      <c r="D25" s="156"/>
      <c r="E25" s="231"/>
      <c r="G25" s="323"/>
      <c r="H25" s="323"/>
      <c r="I25" s="323"/>
      <c r="J25" s="324"/>
      <c r="K25" s="324"/>
      <c r="L25" s="325"/>
      <c r="M25" s="323"/>
      <c r="N25" s="323"/>
    </row>
    <row r="26" spans="1:5" ht="12.75">
      <c r="A26" s="234" t="s">
        <v>132</v>
      </c>
      <c r="B26" s="121"/>
      <c r="C26" s="121"/>
      <c r="D26" s="121"/>
      <c r="E26" s="235"/>
    </row>
    <row r="27" spans="1:10" ht="12.75">
      <c r="A27" s="276" t="str">
        <f>'FNADA Web'!A1</f>
        <v>FNADA Web 2007</v>
      </c>
      <c r="G27" s="288" t="s">
        <v>146</v>
      </c>
      <c r="H27" s="133"/>
      <c r="I27" s="133"/>
      <c r="J27" s="133"/>
    </row>
  </sheetData>
  <mergeCells count="3">
    <mergeCell ref="D11:D12"/>
    <mergeCell ref="G12:G13"/>
    <mergeCell ref="E3:E9"/>
  </mergeCells>
  <dataValidations count="1">
    <dataValidation type="list" allowBlank="1" showInputMessage="1" showErrorMessage="1" sqref="J2:J3">
      <formula1>$A$3:$A$9</formula1>
    </dataValidation>
  </dataValidations>
  <printOptions horizontalCentered="1" vertic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7.421875" style="0" customWidth="1"/>
    <col min="3" max="9" width="10.140625" style="0" bestFit="1" customWidth="1"/>
    <col min="13" max="13" width="14.140625" style="0" customWidth="1"/>
  </cols>
  <sheetData>
    <row r="1" spans="1:13" ht="13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 customHeight="1">
      <c r="A2" s="4"/>
      <c r="B2" s="13" t="s">
        <v>198</v>
      </c>
      <c r="C2" s="14"/>
      <c r="D2" s="14"/>
      <c r="E2" s="14"/>
      <c r="F2" s="14"/>
      <c r="G2" s="14"/>
      <c r="H2" s="14"/>
      <c r="I2" s="83" t="s">
        <v>104</v>
      </c>
      <c r="J2" s="4"/>
      <c r="K2" s="392" t="s">
        <v>201</v>
      </c>
      <c r="L2" s="393"/>
      <c r="M2" s="4"/>
    </row>
    <row r="3" spans="1:13" ht="12.75" customHeight="1">
      <c r="A3" s="4"/>
      <c r="B3" s="7"/>
      <c r="C3" s="126" t="s">
        <v>14</v>
      </c>
      <c r="D3" s="126" t="s">
        <v>15</v>
      </c>
      <c r="E3" s="126" t="s">
        <v>16</v>
      </c>
      <c r="F3" s="126" t="s">
        <v>17</v>
      </c>
      <c r="G3" s="126" t="s">
        <v>18</v>
      </c>
      <c r="H3" s="126" t="s">
        <v>19</v>
      </c>
      <c r="I3" s="364" t="s">
        <v>20</v>
      </c>
      <c r="J3" s="4"/>
      <c r="K3" s="394"/>
      <c r="L3" s="395"/>
      <c r="M3" s="4"/>
    </row>
    <row r="4" spans="1:13" ht="12.75">
      <c r="A4" s="4"/>
      <c r="B4" s="365" t="s">
        <v>69</v>
      </c>
      <c r="C4" s="367">
        <v>14359.02</v>
      </c>
      <c r="D4" s="367">
        <v>14637.86</v>
      </c>
      <c r="E4" s="367">
        <v>15648.91</v>
      </c>
      <c r="F4" s="367">
        <v>16592.28</v>
      </c>
      <c r="G4" s="367">
        <v>17521.17</v>
      </c>
      <c r="H4" s="367">
        <v>18221.87</v>
      </c>
      <c r="I4" s="368">
        <v>18712.93</v>
      </c>
      <c r="J4" s="4"/>
      <c r="K4" s="394"/>
      <c r="L4" s="395"/>
      <c r="M4" s="4"/>
    </row>
    <row r="5" spans="1:13" ht="12.75">
      <c r="A5" s="4"/>
      <c r="B5" s="365" t="s">
        <v>70</v>
      </c>
      <c r="C5" s="367">
        <v>16085.62</v>
      </c>
      <c r="D5" s="367">
        <v>16447.16</v>
      </c>
      <c r="E5" s="367">
        <v>17738.02</v>
      </c>
      <c r="F5" s="367">
        <v>18960.63</v>
      </c>
      <c r="G5" s="367">
        <v>20190.6</v>
      </c>
      <c r="H5" s="367">
        <v>21066.52</v>
      </c>
      <c r="I5" s="368">
        <v>21737.75</v>
      </c>
      <c r="J5" s="4"/>
      <c r="K5" s="394"/>
      <c r="L5" s="395"/>
      <c r="M5" s="4"/>
    </row>
    <row r="6" spans="1:13" ht="12.75">
      <c r="A6" s="4"/>
      <c r="B6" s="365" t="s">
        <v>200</v>
      </c>
      <c r="C6" s="367">
        <v>18391.4</v>
      </c>
      <c r="D6" s="367">
        <v>18888.61</v>
      </c>
      <c r="E6" s="367">
        <v>20420.2</v>
      </c>
      <c r="F6" s="367">
        <v>22208.69</v>
      </c>
      <c r="G6" s="367">
        <v>23944.85</v>
      </c>
      <c r="H6" s="367">
        <v>25657.56</v>
      </c>
      <c r="I6" s="368">
        <v>26932.99</v>
      </c>
      <c r="J6" s="4"/>
      <c r="K6" s="394"/>
      <c r="L6" s="395"/>
      <c r="M6" s="4"/>
    </row>
    <row r="7" spans="1:13" ht="12.75">
      <c r="A7" s="4"/>
      <c r="B7" s="365" t="s">
        <v>24</v>
      </c>
      <c r="C7" s="367">
        <v>21266.1</v>
      </c>
      <c r="D7" s="367">
        <v>21885.19</v>
      </c>
      <c r="E7" s="367">
        <v>23803.81</v>
      </c>
      <c r="F7" s="367">
        <v>26042.85</v>
      </c>
      <c r="G7" s="367">
        <v>28438.18</v>
      </c>
      <c r="H7" s="367">
        <v>30899.34</v>
      </c>
      <c r="I7" s="368">
        <v>33293.35</v>
      </c>
      <c r="J7" s="4"/>
      <c r="K7" s="394"/>
      <c r="L7" s="395"/>
      <c r="M7" s="4"/>
    </row>
    <row r="8" spans="1:13" ht="12.75">
      <c r="A8" s="4"/>
      <c r="B8" s="365" t="s">
        <v>183</v>
      </c>
      <c r="C8" s="367">
        <v>18490.63</v>
      </c>
      <c r="D8" s="367">
        <v>18990.1</v>
      </c>
      <c r="E8" s="367">
        <v>20528.5</v>
      </c>
      <c r="F8" s="367">
        <v>22325.5</v>
      </c>
      <c r="G8" s="367">
        <v>24069.5</v>
      </c>
      <c r="H8" s="367">
        <v>25790.21</v>
      </c>
      <c r="I8" s="368">
        <v>27071.47</v>
      </c>
      <c r="J8" s="4"/>
      <c r="K8" s="394"/>
      <c r="L8" s="395"/>
      <c r="M8" s="4"/>
    </row>
    <row r="9" spans="1:13" ht="12.75">
      <c r="A9" s="4"/>
      <c r="B9" s="365" t="s">
        <v>184</v>
      </c>
      <c r="C9" s="367">
        <v>18490.63</v>
      </c>
      <c r="D9" s="367">
        <v>18990.1</v>
      </c>
      <c r="E9" s="367">
        <v>20528.5</v>
      </c>
      <c r="F9" s="367">
        <v>22325.5</v>
      </c>
      <c r="G9" s="367">
        <v>24925.83</v>
      </c>
      <c r="H9" s="367">
        <v>26632.14</v>
      </c>
      <c r="I9" s="368">
        <v>27928.33</v>
      </c>
      <c r="J9" s="4"/>
      <c r="K9" s="394"/>
      <c r="L9" s="395"/>
      <c r="M9" s="4"/>
    </row>
    <row r="10" spans="1:13" ht="12.75">
      <c r="A10" s="4"/>
      <c r="B10" s="365" t="s">
        <v>185</v>
      </c>
      <c r="C10" s="367">
        <v>20068.42</v>
      </c>
      <c r="D10" s="367">
        <v>20622.41</v>
      </c>
      <c r="E10" s="367">
        <v>22433.27</v>
      </c>
      <c r="F10" s="367">
        <v>24517.97</v>
      </c>
      <c r="G10" s="367">
        <v>26542.11</v>
      </c>
      <c r="H10" s="367">
        <v>28527.77</v>
      </c>
      <c r="I10" s="368">
        <v>29999.55</v>
      </c>
      <c r="J10" s="4"/>
      <c r="K10" s="394"/>
      <c r="L10" s="395"/>
      <c r="M10" s="4"/>
    </row>
    <row r="11" spans="1:13" ht="13.5" thickBot="1">
      <c r="A11" s="4"/>
      <c r="B11" s="366" t="s">
        <v>186</v>
      </c>
      <c r="C11" s="369">
        <v>20068.42</v>
      </c>
      <c r="D11" s="369">
        <v>21205.31</v>
      </c>
      <c r="E11" s="369">
        <v>23024.51</v>
      </c>
      <c r="F11" s="369">
        <v>25268.53</v>
      </c>
      <c r="G11" s="369">
        <v>28126.91</v>
      </c>
      <c r="H11" s="369">
        <v>29999.55</v>
      </c>
      <c r="I11" s="370">
        <v>31492.33</v>
      </c>
      <c r="J11" s="4"/>
      <c r="K11" s="396"/>
      <c r="L11" s="397"/>
      <c r="M11" s="4"/>
    </row>
    <row r="12" spans="1:13" ht="12.75">
      <c r="A12" s="4"/>
      <c r="B12" s="132"/>
      <c r="C12" s="132"/>
      <c r="D12" s="132"/>
      <c r="E12" s="132"/>
      <c r="F12" s="132"/>
      <c r="G12" s="132"/>
      <c r="H12" s="132"/>
      <c r="I12" s="132"/>
      <c r="J12" s="4"/>
      <c r="K12" s="4"/>
      <c r="L12" s="4"/>
      <c r="M12" s="4"/>
    </row>
    <row r="13" spans="1:13" ht="12.75">
      <c r="A13" s="398" t="s">
        <v>187</v>
      </c>
      <c r="M13" s="4"/>
    </row>
    <row r="14" spans="1:13" ht="12.75">
      <c r="A14" s="398"/>
      <c r="M14" s="4"/>
    </row>
    <row r="15" spans="1:13" ht="12.75">
      <c r="A15" s="398"/>
      <c r="M15" s="4"/>
    </row>
    <row r="16" spans="1:13" ht="12.75">
      <c r="A16" s="398"/>
      <c r="M16" s="4"/>
    </row>
    <row r="17" spans="1:13" ht="12.75">
      <c r="A17" s="398"/>
      <c r="M17" s="4"/>
    </row>
    <row r="18" spans="1:13" ht="12.75">
      <c r="A18" s="398"/>
      <c r="M18" s="4"/>
    </row>
    <row r="19" spans="1:13" ht="12.75">
      <c r="A19" s="398"/>
      <c r="M19" s="4"/>
    </row>
    <row r="20" spans="1:13" ht="12.75">
      <c r="A20" s="398"/>
      <c r="M20" s="4"/>
    </row>
    <row r="21" spans="1:13" ht="12.75">
      <c r="A21" s="399"/>
      <c r="M21" s="4"/>
    </row>
    <row r="22" spans="1:13" ht="12.75">
      <c r="A22" s="399"/>
      <c r="M22" s="4"/>
    </row>
    <row r="23" spans="1:13" ht="12.75">
      <c r="A23" s="399"/>
      <c r="M23" s="4"/>
    </row>
    <row r="24" spans="1:13" ht="12.75">
      <c r="A24" s="399"/>
      <c r="M24" s="4"/>
    </row>
    <row r="25" spans="1:13" ht="12.75">
      <c r="A25" s="399"/>
      <c r="M25" s="4"/>
    </row>
    <row r="26" spans="1:13" ht="12.75">
      <c r="A26" s="399"/>
      <c r="M26" s="4"/>
    </row>
    <row r="27" spans="1:13" ht="12.75">
      <c r="A27" s="399"/>
      <c r="M27" s="4"/>
    </row>
    <row r="28" spans="1:13" ht="12.75">
      <c r="A28" s="399"/>
      <c r="M28" s="4"/>
    </row>
    <row r="29" spans="1:13" ht="12.75">
      <c r="A29" s="399"/>
      <c r="M29" s="4"/>
    </row>
    <row r="30" spans="1:13" ht="12.75">
      <c r="A30" s="399"/>
      <c r="M30" s="4"/>
    </row>
    <row r="31" spans="1:13" ht="12.75">
      <c r="A31" s="399"/>
      <c r="M31" s="4"/>
    </row>
    <row r="32" spans="1:13" ht="12.75">
      <c r="A32" s="399"/>
      <c r="M32" s="4"/>
    </row>
    <row r="33" spans="1:13" ht="12.75">
      <c r="A33" s="399"/>
      <c r="M33" s="4"/>
    </row>
    <row r="34" spans="1:13" ht="12.75">
      <c r="A34" s="399"/>
      <c r="M34" s="4"/>
    </row>
    <row r="35" spans="1:13" ht="12.75">
      <c r="A35" s="399"/>
      <c r="M35" s="4"/>
    </row>
    <row r="36" spans="1:13" ht="12.75">
      <c r="A36" s="399"/>
      <c r="M36" s="4"/>
    </row>
    <row r="37" spans="1:13" ht="12.75">
      <c r="A37" s="399"/>
      <c r="M37" s="4"/>
    </row>
    <row r="38" spans="1:13" ht="12.75">
      <c r="A38" s="399"/>
      <c r="M38" s="4"/>
    </row>
    <row r="39" spans="1:13" ht="12.75">
      <c r="A39" s="399"/>
      <c r="M39" s="4"/>
    </row>
    <row r="40" spans="1:13" ht="12.75">
      <c r="A40" s="399"/>
      <c r="M40" s="4"/>
    </row>
    <row r="41" spans="1:13" ht="12.75">
      <c r="A41" s="399"/>
      <c r="M41" s="4"/>
    </row>
    <row r="42" spans="1:13" ht="12.75">
      <c r="A42" s="399"/>
      <c r="M42" s="4"/>
    </row>
    <row r="43" spans="1:13" ht="12.75">
      <c r="A43" s="399"/>
      <c r="M43" s="4"/>
    </row>
    <row r="44" spans="1:13" ht="12.75">
      <c r="A44" s="399"/>
      <c r="M44" s="4"/>
    </row>
    <row r="45" spans="1:13" ht="13.5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 customHeight="1">
      <c r="A46" s="4"/>
      <c r="B46" s="13" t="s">
        <v>198</v>
      </c>
      <c r="C46" s="14"/>
      <c r="D46" s="14"/>
      <c r="E46" s="14"/>
      <c r="F46" s="14"/>
      <c r="G46" s="14"/>
      <c r="H46" s="14"/>
      <c r="I46" s="83" t="s">
        <v>104</v>
      </c>
      <c r="J46" s="4"/>
      <c r="K46" s="392" t="s">
        <v>201</v>
      </c>
      <c r="L46" s="393"/>
      <c r="M46" s="4"/>
    </row>
    <row r="47" spans="1:13" ht="12.75" customHeight="1">
      <c r="A47" s="4"/>
      <c r="B47" s="7"/>
      <c r="C47" s="126" t="s">
        <v>14</v>
      </c>
      <c r="D47" s="126" t="s">
        <v>15</v>
      </c>
      <c r="E47" s="126" t="s">
        <v>16</v>
      </c>
      <c r="F47" s="126" t="s">
        <v>17</v>
      </c>
      <c r="G47" s="126" t="s">
        <v>18</v>
      </c>
      <c r="H47" s="126" t="s">
        <v>19</v>
      </c>
      <c r="I47" s="364" t="s">
        <v>20</v>
      </c>
      <c r="J47" s="4"/>
      <c r="K47" s="394"/>
      <c r="L47" s="395"/>
      <c r="M47" s="4"/>
    </row>
    <row r="48" spans="1:13" ht="12.75">
      <c r="A48" s="4"/>
      <c r="B48" s="365" t="s">
        <v>69</v>
      </c>
      <c r="C48" s="73">
        <f>C4+Tabelle!$E$46*12</f>
        <v>15061.02</v>
      </c>
      <c r="D48" s="73">
        <f>D4+Tabelle!$E$46*12</f>
        <v>15339.86</v>
      </c>
      <c r="E48" s="73">
        <f>E4+Tabelle!$E$46*12</f>
        <v>16350.91</v>
      </c>
      <c r="F48" s="73">
        <f>F4+Tabelle!$E$46*12</f>
        <v>17294.28</v>
      </c>
      <c r="G48" s="73">
        <f>G4+Tabelle!$E$46*12</f>
        <v>18223.17</v>
      </c>
      <c r="H48" s="73">
        <f>H4+Tabelle!$E$46*12</f>
        <v>18923.87</v>
      </c>
      <c r="I48" s="74">
        <f>I4+Tabelle!$E$46*12</f>
        <v>19414.93</v>
      </c>
      <c r="J48" s="4"/>
      <c r="K48" s="394"/>
      <c r="L48" s="395"/>
      <c r="M48" s="4"/>
    </row>
    <row r="49" spans="1:13" ht="12.75">
      <c r="A49" s="4"/>
      <c r="B49" s="365" t="s">
        <v>70</v>
      </c>
      <c r="C49" s="73">
        <f>C5+Tabelle!$E$45*12</f>
        <v>16859.620000000003</v>
      </c>
      <c r="D49" s="73">
        <f>D5+Tabelle!$E$45*12</f>
        <v>17221.16</v>
      </c>
      <c r="E49" s="73">
        <f>E5+Tabelle!$E$45*12</f>
        <v>18512.02</v>
      </c>
      <c r="F49" s="73">
        <f>F5+Tabelle!$E$45*12</f>
        <v>19734.63</v>
      </c>
      <c r="G49" s="73">
        <f>G5+Tabelle!$E$45*12</f>
        <v>20964.6</v>
      </c>
      <c r="H49" s="73">
        <f>H5+Tabelle!$E$45*12</f>
        <v>21840.52</v>
      </c>
      <c r="I49" s="74">
        <f>I5+Tabelle!$E$45*12</f>
        <v>22511.75</v>
      </c>
      <c r="J49" s="4"/>
      <c r="K49" s="394"/>
      <c r="L49" s="395"/>
      <c r="M49" s="4"/>
    </row>
    <row r="50" spans="1:13" ht="12.75">
      <c r="A50" s="4"/>
      <c r="B50" s="365" t="s">
        <v>200</v>
      </c>
      <c r="C50" s="73">
        <f>C6+Tabelle!$E$45*12</f>
        <v>19165.4</v>
      </c>
      <c r="D50" s="73">
        <f>D6+Tabelle!$E$45*12</f>
        <v>19662.61</v>
      </c>
      <c r="E50" s="73">
        <f>E6+Tabelle!$E$45*12</f>
        <v>21194.2</v>
      </c>
      <c r="F50" s="73">
        <f>F6+Tabelle!$E$45*12</f>
        <v>22982.69</v>
      </c>
      <c r="G50" s="73">
        <f>G6+Tabelle!$E$45*12</f>
        <v>24718.85</v>
      </c>
      <c r="H50" s="73">
        <f>H6+Tabelle!$E$45*12</f>
        <v>26431.56</v>
      </c>
      <c r="I50" s="73">
        <f>I6+Tabelle!$E$45*12</f>
        <v>27706.99</v>
      </c>
      <c r="J50" s="4"/>
      <c r="K50" s="394"/>
      <c r="L50" s="395"/>
      <c r="M50" s="4"/>
    </row>
    <row r="51" spans="1:13" ht="12.75">
      <c r="A51" s="4"/>
      <c r="B51" s="365" t="s">
        <v>24</v>
      </c>
      <c r="C51" s="73">
        <f>C7+Tabelle!$E$44</f>
        <v>23016.1</v>
      </c>
      <c r="D51" s="73">
        <f>D7+Tabelle!$E$44</f>
        <v>23635.19</v>
      </c>
      <c r="E51" s="73">
        <f>E7+Tabelle!$E$44</f>
        <v>25553.81</v>
      </c>
      <c r="F51" s="73">
        <f>F7+Tabelle!$E$44</f>
        <v>27792.85</v>
      </c>
      <c r="G51" s="73">
        <f>G7+Tabelle!$E$44</f>
        <v>30188.18</v>
      </c>
      <c r="H51" s="73">
        <f>H7+Tabelle!$E$44</f>
        <v>32649.34</v>
      </c>
      <c r="I51" s="74">
        <f>I7+Tabelle!$E$44</f>
        <v>35043.35</v>
      </c>
      <c r="J51" s="4" t="s">
        <v>189</v>
      </c>
      <c r="K51" s="394"/>
      <c r="L51" s="395"/>
      <c r="M51" s="4"/>
    </row>
    <row r="52" spans="1:13" ht="12.75">
      <c r="A52" s="4"/>
      <c r="B52" s="365" t="s">
        <v>183</v>
      </c>
      <c r="C52" s="73">
        <f>C8+Tabelle!$D$37*12</f>
        <v>19108.15</v>
      </c>
      <c r="D52" s="73">
        <f>D8+Tabelle!$D$37*12</f>
        <v>19607.62</v>
      </c>
      <c r="E52" s="73">
        <f>E8+Tabelle!$D$37*12</f>
        <v>21146.02</v>
      </c>
      <c r="F52" s="73">
        <f>F8+Tabelle!$D$38*12</f>
        <v>22943.02</v>
      </c>
      <c r="G52" s="73">
        <f>G8+Tabelle!$D$38*12</f>
        <v>24687.02</v>
      </c>
      <c r="H52" s="73">
        <f>H8+Tabelle!$D$39*12</f>
        <v>26407.73</v>
      </c>
      <c r="I52" s="74">
        <f>I8+Tabelle!$D$39*12</f>
        <v>27688.99</v>
      </c>
      <c r="J52" s="4"/>
      <c r="K52" s="394"/>
      <c r="L52" s="395"/>
      <c r="M52" s="4"/>
    </row>
    <row r="53" spans="1:13" ht="12.75">
      <c r="A53" s="4"/>
      <c r="B53" s="365" t="s">
        <v>184</v>
      </c>
      <c r="C53" s="73">
        <f>C9+Tabelle!$D$37*12</f>
        <v>19108.15</v>
      </c>
      <c r="D53" s="73">
        <f>D9+Tabelle!$D$37*12</f>
        <v>19607.62</v>
      </c>
      <c r="E53" s="73">
        <f>E9+Tabelle!$D$37*12</f>
        <v>21146.02</v>
      </c>
      <c r="F53" s="73">
        <f>F9+Tabelle!$D$38*12</f>
        <v>22943.02</v>
      </c>
      <c r="G53" s="73">
        <f>G9+Tabelle!$D$38*12</f>
        <v>25543.350000000002</v>
      </c>
      <c r="H53" s="73">
        <f>H9+Tabelle!$D$39*12</f>
        <v>27249.66</v>
      </c>
      <c r="I53" s="74">
        <f>I9+Tabelle!$D$39*12</f>
        <v>28545.850000000002</v>
      </c>
      <c r="J53" s="4"/>
      <c r="K53" s="394"/>
      <c r="L53" s="395"/>
      <c r="M53" s="4"/>
    </row>
    <row r="54" spans="1:13" ht="12.75">
      <c r="A54" s="4"/>
      <c r="B54" s="365" t="s">
        <v>185</v>
      </c>
      <c r="C54" s="73">
        <f>C10+Tabelle!$D$37*12</f>
        <v>20685.94</v>
      </c>
      <c r="D54" s="73">
        <f>D10+Tabelle!$D$37*12</f>
        <v>21239.93</v>
      </c>
      <c r="E54" s="73">
        <f>E10+Tabelle!$D$37*12</f>
        <v>23050.79</v>
      </c>
      <c r="F54" s="73">
        <f>F10+Tabelle!$D$38*12</f>
        <v>25135.49</v>
      </c>
      <c r="G54" s="73">
        <f>G10+Tabelle!$D$38*12</f>
        <v>27159.63</v>
      </c>
      <c r="H54" s="73">
        <f>H10+Tabelle!$D$39*12</f>
        <v>29145.29</v>
      </c>
      <c r="I54" s="74">
        <f>I10+Tabelle!$D$39*12</f>
        <v>30617.07</v>
      </c>
      <c r="J54" s="4"/>
      <c r="K54" s="394"/>
      <c r="L54" s="395"/>
      <c r="M54" s="4"/>
    </row>
    <row r="55" spans="1:13" ht="13.5" thickBot="1">
      <c r="A55" s="4"/>
      <c r="B55" s="366" t="s">
        <v>186</v>
      </c>
      <c r="C55" s="75">
        <f>C11+Tabelle!$D$37*12</f>
        <v>20685.94</v>
      </c>
      <c r="D55" s="75">
        <f>D11+Tabelle!$D$37*12</f>
        <v>21822.83</v>
      </c>
      <c r="E55" s="75">
        <f>E11+Tabelle!$D$37*12</f>
        <v>23642.03</v>
      </c>
      <c r="F55" s="75">
        <f>F11+Tabelle!$D$38*12</f>
        <v>25886.05</v>
      </c>
      <c r="G55" s="75">
        <f>G11+Tabelle!$D$38*12</f>
        <v>28744.43</v>
      </c>
      <c r="H55" s="75">
        <f>H11+Tabelle!$D$39*12</f>
        <v>30617.07</v>
      </c>
      <c r="I55" s="76">
        <f>I11+Tabelle!$D$39*12</f>
        <v>32109.850000000002</v>
      </c>
      <c r="J55" s="4"/>
      <c r="K55" s="396"/>
      <c r="L55" s="397"/>
      <c r="M55" s="4"/>
    </row>
    <row r="56" spans="1:13" ht="12.75">
      <c r="A56" s="390" t="s">
        <v>188</v>
      </c>
      <c r="B56" s="132" t="s">
        <v>197</v>
      </c>
      <c r="C56" s="132"/>
      <c r="D56" s="132"/>
      <c r="E56" s="132"/>
      <c r="F56" s="132"/>
      <c r="G56" s="132"/>
      <c r="H56" s="132"/>
      <c r="I56" s="132"/>
      <c r="J56" s="4"/>
      <c r="K56" s="4"/>
      <c r="L56" s="4"/>
      <c r="M56" s="4"/>
    </row>
    <row r="57" spans="1:13" ht="12.75" customHeight="1">
      <c r="A57" s="391"/>
      <c r="M57" s="4"/>
    </row>
    <row r="58" spans="1:13" ht="12.75">
      <c r="A58" s="391"/>
      <c r="M58" s="4"/>
    </row>
    <row r="59" spans="1:13" ht="12.75">
      <c r="A59" s="391"/>
      <c r="M59" s="4"/>
    </row>
    <row r="60" spans="1:13" ht="12.75">
      <c r="A60" s="391"/>
      <c r="M60" s="4"/>
    </row>
    <row r="61" spans="1:13" ht="12.75">
      <c r="A61" s="391"/>
      <c r="M61" s="4"/>
    </row>
    <row r="62" spans="1:13" ht="12.75">
      <c r="A62" s="391"/>
      <c r="M62" s="4"/>
    </row>
    <row r="63" spans="1:13" ht="12.75">
      <c r="A63" s="391"/>
      <c r="M63" s="4"/>
    </row>
    <row r="64" spans="1:13" ht="12.75">
      <c r="A64" s="391"/>
      <c r="M64" s="4"/>
    </row>
    <row r="65" spans="1:13" ht="12.75" customHeight="1">
      <c r="A65" s="391"/>
      <c r="M65" s="4"/>
    </row>
    <row r="66" spans="1:13" ht="12.75" customHeight="1">
      <c r="A66" s="391"/>
      <c r="M66" s="4"/>
    </row>
    <row r="67" spans="1:13" ht="12.75" customHeight="1">
      <c r="A67" s="391"/>
      <c r="M67" s="4"/>
    </row>
    <row r="68" spans="1:13" ht="12.75" customHeight="1">
      <c r="A68" s="391"/>
      <c r="M68" s="4"/>
    </row>
    <row r="69" spans="1:13" ht="12.75" customHeight="1">
      <c r="A69" s="391"/>
      <c r="M69" s="4"/>
    </row>
    <row r="70" spans="1:13" ht="12.75" customHeight="1">
      <c r="A70" s="391"/>
      <c r="M70" s="4"/>
    </row>
    <row r="71" spans="1:13" ht="12.75" customHeight="1">
      <c r="A71" s="391"/>
      <c r="M71" s="4"/>
    </row>
    <row r="72" spans="1:13" ht="12.75" customHeight="1">
      <c r="A72" s="391"/>
      <c r="M72" s="4"/>
    </row>
    <row r="73" spans="1:13" ht="12.75" customHeight="1">
      <c r="A73" s="391"/>
      <c r="M73" s="4"/>
    </row>
    <row r="74" spans="1:13" ht="12.75" customHeight="1">
      <c r="A74" s="391"/>
      <c r="M74" s="4"/>
    </row>
    <row r="75" spans="1:13" ht="12.75" customHeight="1">
      <c r="A75" s="391"/>
      <c r="M75" s="4"/>
    </row>
    <row r="76" spans="1:13" ht="12.75" customHeight="1">
      <c r="A76" s="391"/>
      <c r="M76" s="4"/>
    </row>
    <row r="77" spans="1:13" ht="12.75" customHeight="1">
      <c r="A77" s="391"/>
      <c r="M77" s="4"/>
    </row>
    <row r="78" spans="1:13" ht="12.75" customHeight="1">
      <c r="A78" s="391"/>
      <c r="M78" s="4"/>
    </row>
    <row r="79" spans="1:13" ht="12.75" customHeight="1">
      <c r="A79" s="391"/>
      <c r="M79" s="4"/>
    </row>
    <row r="80" spans="1:13" ht="12.75" customHeight="1">
      <c r="A80" s="391"/>
      <c r="M80" s="4"/>
    </row>
    <row r="81" spans="1:13" ht="12.75" customHeight="1">
      <c r="A81" s="391"/>
      <c r="M81" s="4"/>
    </row>
    <row r="82" spans="1:13" ht="12.75" customHeight="1">
      <c r="A82" s="391"/>
      <c r="M82" s="4"/>
    </row>
    <row r="83" spans="1:13" ht="12.75" customHeight="1">
      <c r="A83" s="391"/>
      <c r="M83" s="4"/>
    </row>
    <row r="84" spans="1:13" ht="12.75" customHeight="1">
      <c r="A84" s="391"/>
      <c r="M84" s="4"/>
    </row>
    <row r="85" spans="1:13" ht="12.75" customHeight="1">
      <c r="A85" s="391"/>
      <c r="M85" s="4"/>
    </row>
    <row r="86" spans="1:13" ht="12.75" customHeight="1">
      <c r="A86" s="391"/>
      <c r="M86" s="4"/>
    </row>
    <row r="87" spans="1:13" ht="12.75" customHeight="1">
      <c r="A87" s="391"/>
      <c r="M87" s="4"/>
    </row>
    <row r="88" spans="1:13" ht="12.75" customHeight="1">
      <c r="A88" s="391"/>
      <c r="M88" s="4"/>
    </row>
    <row r="89" spans="1:1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</sheetData>
  <mergeCells count="4">
    <mergeCell ref="A56:A88"/>
    <mergeCell ref="K2:L11"/>
    <mergeCell ref="K46:L55"/>
    <mergeCell ref="A13:A4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3" r:id="rId2"/>
  <rowBreaks count="1" manualBreakCount="1">
    <brk id="4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CCNL 2° biennio economico 2004-2005</dc:title>
  <dc:subject/>
  <dc:creator>FNADA Web</dc:creator>
  <cp:keywords/>
  <dc:description/>
  <cp:lastModifiedBy>Fabio Barina</cp:lastModifiedBy>
  <cp:lastPrinted>2007-10-15T16:26:13Z</cp:lastPrinted>
  <dcterms:created xsi:type="dcterms:W3CDTF">2003-05-16T18:58:19Z</dcterms:created>
  <dcterms:modified xsi:type="dcterms:W3CDTF">2007-10-21T19:06:14Z</dcterms:modified>
  <cp:category/>
  <cp:version/>
  <cp:contentType/>
  <cp:contentStatus/>
</cp:coreProperties>
</file>